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A Vendsyssel Adm\ØKONOMI\Mariagerfjord\Budget 2025\"/>
    </mc:Choice>
  </mc:AlternateContent>
  <xr:revisionPtr revIDLastSave="0" documentId="13_ncr:1_{7BF505FC-806C-49B9-AF47-2138EBCF39A4}" xr6:coauthVersionLast="47" xr6:coauthVersionMax="47" xr10:uidLastSave="{00000000-0000-0000-0000-000000000000}"/>
  <bookViews>
    <workbookView xWindow="28680" yWindow="-75" windowWidth="29040" windowHeight="16440" firstSheet="1" activeTab="2" xr2:uid="{00000000-000D-0000-FFFF-FFFF00000000}"/>
  </bookViews>
  <sheets>
    <sheet name="Budget oversigt" sheetId="1" r:id="rId1"/>
    <sheet name="Indtægter" sheetId="2" r:id="rId2"/>
    <sheet name="Lønomkostninger" sheetId="3" r:id="rId3"/>
    <sheet name="Møder-, kursusudgifter" sheetId="4" r:id="rId4"/>
    <sheet name="Adm.omk." sheetId="5" r:id="rId5"/>
    <sheet name="Ejendomsudg." sheetId="7" r:id="rId6"/>
    <sheet name="Finansielle poster" sheetId="8" r:id="rId7"/>
    <sheet name="medlemsoversigt" sheetId="18" state="hidden" r:id="rId8"/>
    <sheet name="Medlemsoversigt " sheetId="19" r:id="rId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H45" i="4"/>
  <c r="H36" i="4"/>
  <c r="H28" i="4"/>
  <c r="E20" i="1"/>
  <c r="H4" i="2"/>
  <c r="G5" i="7" l="1"/>
  <c r="H17" i="4"/>
  <c r="F7" i="5"/>
  <c r="E5" i="7"/>
  <c r="F17" i="4"/>
  <c r="E28" i="1" l="1"/>
  <c r="H7" i="5"/>
  <c r="H25" i="18" l="1"/>
  <c r="C31" i="18" l="1"/>
  <c r="C30" i="18"/>
  <c r="C29" i="18"/>
  <c r="C28" i="18"/>
  <c r="C27" i="18"/>
  <c r="C25" i="18"/>
  <c r="E25" i="18"/>
  <c r="E27" i="18"/>
  <c r="E28" i="18"/>
  <c r="E29" i="18"/>
  <c r="E30" i="18"/>
  <c r="E31" i="18"/>
  <c r="D31" i="18"/>
  <c r="D30" i="18"/>
  <c r="D29" i="18"/>
  <c r="D28" i="18"/>
  <c r="D27" i="18"/>
  <c r="D25" i="18"/>
  <c r="D33" i="18" l="1"/>
  <c r="C33" i="18"/>
  <c r="C32" i="18"/>
  <c r="E33" i="18"/>
  <c r="D32" i="18"/>
  <c r="E32" i="18"/>
  <c r="F31" i="18"/>
  <c r="F30" i="18"/>
  <c r="F29" i="18"/>
  <c r="F28" i="18"/>
  <c r="F27" i="18"/>
  <c r="F25" i="18"/>
  <c r="G31" i="18"/>
  <c r="G30" i="18"/>
  <c r="G29" i="18"/>
  <c r="G28" i="18"/>
  <c r="G27" i="18"/>
  <c r="G25" i="18"/>
  <c r="F33" i="18" l="1"/>
  <c r="F32" i="18"/>
  <c r="G33" i="18"/>
  <c r="G32" i="18"/>
  <c r="H8" i="2"/>
  <c r="G3" i="1" s="1"/>
  <c r="F8" i="2"/>
  <c r="H7" i="3"/>
  <c r="F7" i="3"/>
  <c r="H35" i="3"/>
  <c r="H21" i="3" s="1"/>
  <c r="F21" i="3"/>
  <c r="F6" i="3" l="1"/>
  <c r="H6" i="3"/>
  <c r="G23" i="1"/>
  <c r="G17" i="1"/>
  <c r="H31" i="18" l="1"/>
  <c r="H30" i="18"/>
  <c r="H29" i="18"/>
  <c r="H28" i="18"/>
  <c r="H27" i="18"/>
  <c r="H33" i="18" l="1"/>
  <c r="H32" i="18"/>
  <c r="H11" i="4" l="1"/>
  <c r="H7" i="4" s="1"/>
  <c r="H15" i="2"/>
  <c r="H6" i="2" s="1"/>
  <c r="H27" i="4" l="1"/>
  <c r="I4" i="8" l="1"/>
  <c r="G4" i="8"/>
  <c r="I6" i="8"/>
  <c r="G20" i="1" s="1"/>
  <c r="G6" i="8"/>
  <c r="H20" i="1" l="1"/>
  <c r="F36" i="4" l="1"/>
  <c r="I31" i="18" l="1"/>
  <c r="I30" i="18"/>
  <c r="I29" i="18"/>
  <c r="I28" i="18"/>
  <c r="I27" i="18"/>
  <c r="I25" i="18"/>
  <c r="I33" i="18" l="1"/>
  <c r="I32" i="18"/>
  <c r="H51" i="4" l="1"/>
  <c r="H5" i="4" s="1"/>
  <c r="E3" i="7" l="1"/>
  <c r="F3" i="5"/>
  <c r="F51" i="4"/>
  <c r="F11" i="4"/>
  <c r="F3" i="4"/>
  <c r="E8" i="1"/>
  <c r="F4" i="3"/>
  <c r="F15" i="2"/>
  <c r="E4" i="1" s="1"/>
  <c r="E3" i="1"/>
  <c r="F4" i="2"/>
  <c r="F5" i="4" l="1"/>
  <c r="F7" i="4"/>
  <c r="F5" i="5"/>
  <c r="F6" i="2"/>
  <c r="E11" i="1" l="1"/>
  <c r="E23" i="1" l="1"/>
  <c r="E17" i="1"/>
  <c r="E10" i="1" l="1"/>
  <c r="E12" i="1"/>
  <c r="E9" i="1"/>
  <c r="A1" i="8"/>
  <c r="B1" i="7"/>
  <c r="B1" i="5"/>
  <c r="B1" i="4"/>
  <c r="B1" i="3"/>
  <c r="E14" i="1" l="1"/>
  <c r="E6" i="1"/>
  <c r="E16" i="1" l="1"/>
  <c r="E19" i="1" s="1"/>
  <c r="E22" i="1" l="1"/>
  <c r="E25" i="1" s="1"/>
  <c r="E29" i="1" s="1"/>
  <c r="G11" i="1"/>
  <c r="H11" i="1" s="1"/>
  <c r="H5" i="5" l="1"/>
  <c r="H23" i="1" s="1"/>
  <c r="G12" i="1"/>
  <c r="H12" i="1" s="1"/>
  <c r="G10" i="1"/>
  <c r="H10" i="1" s="1"/>
  <c r="G9" i="1" l="1"/>
  <c r="H9" i="1" l="1"/>
  <c r="G4" i="1"/>
  <c r="H3" i="1"/>
  <c r="H4" i="1" l="1"/>
  <c r="G6" i="1"/>
  <c r="G3" i="7"/>
  <c r="H3" i="5"/>
  <c r="H3" i="4"/>
  <c r="H4" i="3"/>
  <c r="A1" i="2" l="1"/>
  <c r="G8" i="1" l="1"/>
  <c r="G14" i="1" s="1"/>
  <c r="H8" i="1" l="1"/>
  <c r="G16" i="1" l="1"/>
  <c r="G19" i="1" l="1"/>
  <c r="G22" i="1" s="1"/>
  <c r="H16" i="1"/>
  <c r="G25" i="1" l="1"/>
  <c r="G29" i="1" s="1"/>
  <c r="H25" i="1" l="1"/>
</calcChain>
</file>

<file path=xl/sharedStrings.xml><?xml version="1.0" encoding="utf-8"?>
<sst xmlns="http://schemas.openxmlformats.org/spreadsheetml/2006/main" count="377" uniqueCount="249">
  <si>
    <t>Indtægter i alt</t>
  </si>
  <si>
    <t>Personaleomkostninger</t>
  </si>
  <si>
    <t>Administrationsomkostninger</t>
  </si>
  <si>
    <t>Møde-, kursus- og medlemsaktiviteter</t>
  </si>
  <si>
    <t>Ejendommens drift</t>
  </si>
  <si>
    <t>Omkostninger i alt</t>
  </si>
  <si>
    <t>Resultat før afskrivninger</t>
  </si>
  <si>
    <t>Afskrivninger</t>
  </si>
  <si>
    <t>Resultat før finansielle poster</t>
  </si>
  <si>
    <t>Finansielle poster</t>
  </si>
  <si>
    <t>Resultat før skat</t>
  </si>
  <si>
    <t>Skat</t>
  </si>
  <si>
    <t>Kontingentindtægter</t>
  </si>
  <si>
    <t>Andre indtægter</t>
  </si>
  <si>
    <t>Lønninger</t>
  </si>
  <si>
    <t>Pension arbejdsgiver</t>
  </si>
  <si>
    <t>Fratrædelsesgodtgørelse</t>
  </si>
  <si>
    <t>ATP arbejdsgiver</t>
  </si>
  <si>
    <t>Lønsumsafgift</t>
  </si>
  <si>
    <t>Regulering feriepengeforpligtelse</t>
  </si>
  <si>
    <t>Regulering fratrædelsesgodtgørelse</t>
  </si>
  <si>
    <t>Møde-, kursus- og medlemsaktiviteter i alt</t>
  </si>
  <si>
    <t>Generalforsamling</t>
  </si>
  <si>
    <t>Daglønstab</t>
  </si>
  <si>
    <t>Kørsel</t>
  </si>
  <si>
    <t>Honorarer</t>
  </si>
  <si>
    <t>Sektorerne</t>
  </si>
  <si>
    <t>SOSU</t>
  </si>
  <si>
    <t>Pædagogisk</t>
  </si>
  <si>
    <t>Revision</t>
  </si>
  <si>
    <t>Diverse gebyrer</t>
  </si>
  <si>
    <t>Kontorartikler, patroner, kuverter m.m.</t>
  </si>
  <si>
    <t>Reparation og vedligeholdelse inventar</t>
  </si>
  <si>
    <t>Gaver og repræsentation</t>
  </si>
  <si>
    <t>Ejendomsudgifter i alt</t>
  </si>
  <si>
    <t>Ejendomsskatter</t>
  </si>
  <si>
    <t>Forsikringer på ejendommene</t>
  </si>
  <si>
    <t>Renovation</t>
  </si>
  <si>
    <t>El, vand, kloak</t>
  </si>
  <si>
    <t>Finansielle poster i alt</t>
  </si>
  <si>
    <t>Aktieudbytte, udtrækning obl.</t>
  </si>
  <si>
    <t>Feriepenge/tillæg</t>
  </si>
  <si>
    <t>Modtaget forplejning/adm. AKUT</t>
  </si>
  <si>
    <t>Varme</t>
  </si>
  <si>
    <t>Diverse småanskaffelser til huset</t>
  </si>
  <si>
    <t>Kontingentindtægter i alt</t>
  </si>
  <si>
    <t xml:space="preserve">AKUT </t>
  </si>
  <si>
    <t>Modtagne AKUT-midler</t>
  </si>
  <si>
    <t>Anvendte AKUT-midler</t>
  </si>
  <si>
    <t xml:space="preserve">Møde og kursusudgifter i alt </t>
  </si>
  <si>
    <t>Ophold/Fortæring/Mødeudgifter</t>
  </si>
  <si>
    <t>Møde og kursusudgifter i alt 
inkl. sektorer og AKUT</t>
  </si>
  <si>
    <t>Adm. omkostninger i alt ren afdeling</t>
  </si>
  <si>
    <t>Møde og kursusudg. ren afd. u/seniorklub/sektorer/AKUT - til mellemregning</t>
  </si>
  <si>
    <t>Resultat afdelings regnskab</t>
  </si>
  <si>
    <t xml:space="preserve">Resultat total regnskab </t>
  </si>
  <si>
    <t>Kontingent</t>
  </si>
  <si>
    <t>Noter</t>
  </si>
  <si>
    <t>Aktiviteter (udgifter)</t>
  </si>
  <si>
    <t>Samlet resultat for aktiviteter:</t>
  </si>
  <si>
    <t>Telefon</t>
  </si>
  <si>
    <t xml:space="preserve">Afskrivninger </t>
  </si>
  <si>
    <t>Lønomkostnigner  ialt</t>
  </si>
  <si>
    <t>Kurstab</t>
  </si>
  <si>
    <t>Kursgevinst</t>
  </si>
  <si>
    <t>Transport og rejseudgifter</t>
  </si>
  <si>
    <t>Honorar</t>
  </si>
  <si>
    <t>Transport/rejseudgifter</t>
  </si>
  <si>
    <t>Sektorerne i alt</t>
  </si>
  <si>
    <t>Faglig afdeling</t>
  </si>
  <si>
    <t>Fuldtid</t>
  </si>
  <si>
    <t>Deltid</t>
  </si>
  <si>
    <t>i alt</t>
  </si>
  <si>
    <t>tekst</t>
  </si>
  <si>
    <t>koder</t>
  </si>
  <si>
    <t>001, 101, 201, 401, 471, 501,</t>
  </si>
  <si>
    <t>003, 103, 203, 403,</t>
  </si>
  <si>
    <t>Unge Piger</t>
  </si>
  <si>
    <t xml:space="preserve">008,108, 208, 408, 508, </t>
  </si>
  <si>
    <t>AU-pair</t>
  </si>
  <si>
    <t>038, 138, 238,</t>
  </si>
  <si>
    <t>Forbund fuldtid</t>
  </si>
  <si>
    <t>Forbund u. 30 timer</t>
  </si>
  <si>
    <t>Forbund u. 15 timer</t>
  </si>
  <si>
    <t>indgangsår/grundforløb</t>
  </si>
  <si>
    <t>035, 040, 050,  097, 120, 135, 140, 197, 235,240,297,435,440,497, 535, 597.635, 697</t>
  </si>
  <si>
    <t>Elev ydelse heltid</t>
  </si>
  <si>
    <t>005, 015, 031, 063, 105, 115,131, 205, 215,231, 283,  405, 415,431, 505, 515, 531</t>
  </si>
  <si>
    <t>Elev ydelse deltid</t>
  </si>
  <si>
    <t>032, 132, 232, 432,</t>
  </si>
  <si>
    <t>Elev heltid</t>
  </si>
  <si>
    <t>007, 017, 020, 107, 117, 207, 217, 220, 407, 417,420, 507,517, 520,607, 617</t>
  </si>
  <si>
    <t>Elev deltid</t>
  </si>
  <si>
    <t>009, 109, 127, 209, 409</t>
  </si>
  <si>
    <t>Elev Forbund</t>
  </si>
  <si>
    <t>057, 179, 275, 279</t>
  </si>
  <si>
    <t>Hvilende heltid</t>
  </si>
  <si>
    <t>028, 048, 128, 228, 428, 528</t>
  </si>
  <si>
    <t>Hvilende deltid</t>
  </si>
  <si>
    <t>029, 030, 049, 129, 130, 229, 230, 429, 430, 530</t>
  </si>
  <si>
    <t>efterløn heltid</t>
  </si>
  <si>
    <t>efterløn deltid</t>
  </si>
  <si>
    <t>060, ,</t>
  </si>
  <si>
    <t>061,332,</t>
  </si>
  <si>
    <t>frikontingent</t>
  </si>
  <si>
    <t>058, 059, 098, 099, 198, 199, 298, 299,  498, 499, 598</t>
  </si>
  <si>
    <t>aktiv heltid under 25 år</t>
  </si>
  <si>
    <t>002, 202,</t>
  </si>
  <si>
    <t>aktiv deltid under 25 år</t>
  </si>
  <si>
    <t>004,204,</t>
  </si>
  <si>
    <t>Pensionister i alt</t>
  </si>
  <si>
    <t>Efterlønsmodtagere i alt</t>
  </si>
  <si>
    <t>Elever i alt</t>
  </si>
  <si>
    <t>Elever uden afdelingskontingent</t>
  </si>
  <si>
    <t>Hvilende / Frikontingent</t>
  </si>
  <si>
    <t>SEKTORER (- elever, pensionister, efterlønsmodtagere, hvilende, frikontingent)</t>
  </si>
  <si>
    <t>LO medlemmer i alt ( - pensionister, - elever uden afdelingskontingent, - hvilende, frikontingent)</t>
  </si>
  <si>
    <t>Procent</t>
  </si>
  <si>
    <t>Medlemsopgørelse</t>
  </si>
  <si>
    <t>Merchandise</t>
  </si>
  <si>
    <t>Persoanleomkostninger</t>
  </si>
  <si>
    <t>Gaver og blomster personale</t>
  </si>
  <si>
    <t>Sundhedsordning</t>
  </si>
  <si>
    <t>AUB, AES, KOOP mm</t>
  </si>
  <si>
    <t>Arbejdsskadeforsikring</t>
  </si>
  <si>
    <t>Kurser, personale</t>
  </si>
  <si>
    <t>Personaleomkostninger, forplejning</t>
  </si>
  <si>
    <t>Øvrige personaleomkostninger</t>
  </si>
  <si>
    <t>Personaleomkostninger  ialt</t>
  </si>
  <si>
    <t>Personaleomkostninger i alt</t>
  </si>
  <si>
    <t>Lønninger i alt</t>
  </si>
  <si>
    <t>Porto og fragt</t>
  </si>
  <si>
    <t>Rengøring, vinduespolering mm</t>
  </si>
  <si>
    <t>Reparation og vedligeholdelse</t>
  </si>
  <si>
    <t>Andre ejendomsudgifter</t>
  </si>
  <si>
    <t>Varekøb administration, copydan</t>
  </si>
  <si>
    <t>041</t>
  </si>
  <si>
    <t>043</t>
  </si>
  <si>
    <t>045</t>
  </si>
  <si>
    <t xml:space="preserve">Øvrige indtægter </t>
  </si>
  <si>
    <t>30/6 2021</t>
  </si>
  <si>
    <t>pensionist under  65 år</t>
  </si>
  <si>
    <t>pensionist over  65 år</t>
  </si>
  <si>
    <t>30/9 2021</t>
  </si>
  <si>
    <t>31/12 2021</t>
  </si>
  <si>
    <t xml:space="preserve">Administrationsomkostninger i alt </t>
  </si>
  <si>
    <t>31/12 2022</t>
  </si>
  <si>
    <t>30/9 2022</t>
  </si>
  <si>
    <t>30/6 2022</t>
  </si>
  <si>
    <t>31/3 2022</t>
  </si>
  <si>
    <t>Kompensation A-kassen</t>
  </si>
  <si>
    <t>Merchandise til internt brug</t>
  </si>
  <si>
    <t>Dato</t>
  </si>
  <si>
    <t>Antal</t>
  </si>
  <si>
    <t>Efterløn</t>
  </si>
  <si>
    <t>Total</t>
  </si>
  <si>
    <t/>
  </si>
  <si>
    <t>Fleksibel efterløn, deltid  - 523</t>
  </si>
  <si>
    <t>Fleksibel efterløn, fuldtid  - 522</t>
  </si>
  <si>
    <t>Erhvervsaktive</t>
  </si>
  <si>
    <t>Elever</t>
  </si>
  <si>
    <t>Elever grundforløb, forbund  - 050</t>
  </si>
  <si>
    <t>FOA dim. alm. elevløn u 30 år u/efbid  - 207</t>
  </si>
  <si>
    <t>FOA dim. høj elevløn 25-30 år u/efbid  - 205</t>
  </si>
  <si>
    <t>FOA dim. høj elevløn m/efbid  - 005</t>
  </si>
  <si>
    <t>FOA ej dim. alm.elevløn o 30 år u/efbid  - 117</t>
  </si>
  <si>
    <t>FOA ej dim. alm.elevløn u 30 år u/efbid  - 217</t>
  </si>
  <si>
    <t>FOA ej dim. høj elevløn m/efbid  - 015</t>
  </si>
  <si>
    <t>FOA ej dim. høj elevløn o 30 år u/efbid  - 115</t>
  </si>
  <si>
    <t>FOA ej dim. høj elevløn u 30 år u/efbid  - 215</t>
  </si>
  <si>
    <t>FOA elevkontingent, forbund  - 057</t>
  </si>
  <si>
    <t>FOA udd. høj elevløn, forbund  - 063</t>
  </si>
  <si>
    <t>Forbund, fuldtid  - 041</t>
  </si>
  <si>
    <t>Fuldtid o 30 år u/efbid  - 101</t>
  </si>
  <si>
    <t>Fuldtid u 30 år u/efbid  - 201</t>
  </si>
  <si>
    <t>Grundforløb m/hovedforløb u 30år u/efbid  - 297</t>
  </si>
  <si>
    <t>Hvilende + dim udd. ej FOA u/30 u/efbid  - 230</t>
  </si>
  <si>
    <t>Hvilende fuldtid, forbund  - 048</t>
  </si>
  <si>
    <t>Hvilende m/efbid, fuldtid  - 028</t>
  </si>
  <si>
    <t>Hvilende o 30 år u/efbid, fuldtid  - 128</t>
  </si>
  <si>
    <t>Hvilende u 30 år u/efbid, fuldtid  - 228</t>
  </si>
  <si>
    <t>Pensionist under 65 år  - 060</t>
  </si>
  <si>
    <t>Erhvervsaktive ekskl. elever</t>
  </si>
  <si>
    <t>Deltid o 30 år u/efbid  - 103</t>
  </si>
  <si>
    <t>Deltid u.30 år u/efbid  - 203</t>
  </si>
  <si>
    <t>FOAelevkont+fuld a-kassekont u 30 u/efbi  - 220</t>
  </si>
  <si>
    <t>Forbund 0-15 timer/ugen  - 045</t>
  </si>
  <si>
    <t>Forbund, deltid  - 043</t>
  </si>
  <si>
    <t>Fuldtid m/efterlønsbidrag  - 001</t>
  </si>
  <si>
    <t>Fuldtid o 60 år med efterlønsbevis  - 401</t>
  </si>
  <si>
    <t>Pensionister</t>
  </si>
  <si>
    <t>Pensionist over 65 år  - 061</t>
  </si>
  <si>
    <t>Huslejeindtægter</t>
  </si>
  <si>
    <t>Salg billetter, Djurs Sommerland</t>
  </si>
  <si>
    <t>Skattefri km ansaatte</t>
  </si>
  <si>
    <t>Barsel</t>
  </si>
  <si>
    <t>Annoncer og reklame</t>
  </si>
  <si>
    <t>It-udstyr</t>
  </si>
  <si>
    <t>Faglitteratur/aviser</t>
  </si>
  <si>
    <t>Renteudgifter</t>
  </si>
  <si>
    <t>Pjecer og informationsmateriale</t>
  </si>
  <si>
    <t>Konsulentydelser</t>
  </si>
  <si>
    <t>Seniorklub</t>
  </si>
  <si>
    <t xml:space="preserve">Møde- og kursusufgifter </t>
  </si>
  <si>
    <t>FOA Mariagerfjord                                            Budgetopgølgning</t>
  </si>
  <si>
    <t>FOA Mariagerfjord</t>
  </si>
  <si>
    <t>Mtype HovedGrupper</t>
  </si>
  <si>
    <t>Mtype UnderGrupper</t>
  </si>
  <si>
    <t>Mtype Navn</t>
  </si>
  <si>
    <t>Deltid m/efterlønsbidrag  - 003</t>
  </si>
  <si>
    <t>Ej FOA, dim. m/efbid, fuldtid  - 031</t>
  </si>
  <si>
    <t>Hvilende o 30 år u/efbid, deltid  - 129</t>
  </si>
  <si>
    <t>Hvilende o.60 år m/efbevis, fuldtid  - 428</t>
  </si>
  <si>
    <t>Budget 2025</t>
  </si>
  <si>
    <t>Lønandel regnskab</t>
  </si>
  <si>
    <t>Varekøb personaleomkostninger</t>
  </si>
  <si>
    <t>Transport personale</t>
  </si>
  <si>
    <t>Bestyrelsmøder/konferencer</t>
  </si>
  <si>
    <t>Organiseringsmøde 2025</t>
  </si>
  <si>
    <t>Erstatningskrav</t>
  </si>
  <si>
    <t>Repræsentation</t>
  </si>
  <si>
    <t>Sygerefusioner/stillingmandsgodtgørelse</t>
  </si>
  <si>
    <t>Overført fra Forbundet gavekort til nyt medlem</t>
  </si>
  <si>
    <t>Saltning mm</t>
  </si>
  <si>
    <t>Betalt for hele 2025</t>
  </si>
  <si>
    <t>Sagsbehandling Forbundet</t>
  </si>
  <si>
    <t>Serviceaftaler alarm, elevator mm</t>
  </si>
  <si>
    <t>FOA ej dim, alm elevløn u/18 år  - 617</t>
  </si>
  <si>
    <t>Grundforløb alene + a-kasse o 30 u/efbid  - 135</t>
  </si>
  <si>
    <t>Ej FOA dim. u 30 år u/efbid, fuldtid  - 231</t>
  </si>
  <si>
    <t>Hvilende deltid, forbund  - 049</t>
  </si>
  <si>
    <t>FOA dim. høj elevløn, ef-bidragsfri per  - 105</t>
  </si>
  <si>
    <t>Grundforløb m/hovedforløb o 30år u/efbid  - 197</t>
  </si>
  <si>
    <t>Udgifter biograf mm</t>
  </si>
  <si>
    <t>Elevkassen kontingent</t>
  </si>
  <si>
    <t>Rep. Opvaskemaskine</t>
  </si>
  <si>
    <t>Kontingenter andre organisationer FH</t>
  </si>
  <si>
    <t xml:space="preserve">Rep. Skærm </t>
  </si>
  <si>
    <t>Hvilende o/30 år u/efbid, fuldtid  - 128</t>
  </si>
  <si>
    <t>Ferieafregning Trine kr. 33.508</t>
  </si>
  <si>
    <t>Deltagergebyr uddannelsesansvarlige</t>
  </si>
  <si>
    <t>Kursusgebyrer Den Gamle By</t>
  </si>
  <si>
    <t>Kursusgebyrer Børn og unge topmøde</t>
  </si>
  <si>
    <t>Kalendere</t>
  </si>
  <si>
    <t>Rep. Elevatordør og kamera til dørtelefon kr. 13.884</t>
  </si>
  <si>
    <t>30/9 2025</t>
  </si>
  <si>
    <t>Fagforeningsunderviserordning</t>
  </si>
  <si>
    <t>Bonus Tryg - forsikring betalt 2024</t>
  </si>
  <si>
    <t>FOA dim.al. Elevløn, ef-bidregsfri p - 107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</si>
</sst>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dd\-mm\-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ptos Narrow"/>
      <family val="2"/>
    </font>
    <font>
      <b/>
      <sz val="11"/>
      <name val="Aptos Narrow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NumberFormat="1" applyFont="1"/>
    <xf numFmtId="165" fontId="2" fillId="0" borderId="0" xfId="1" applyNumberFormat="1" applyFont="1" applyBorder="1"/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65" fontId="0" fillId="0" borderId="0" xfId="1" applyNumberFormat="1" applyFont="1" applyFill="1"/>
    <xf numFmtId="165" fontId="2" fillId="0" borderId="1" xfId="1" applyNumberFormat="1" applyFont="1" applyFill="1" applyBorder="1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0" fillId="3" borderId="0" xfId="1" applyNumberFormat="1" applyFont="1" applyFill="1"/>
    <xf numFmtId="165" fontId="2" fillId="3" borderId="1" xfId="1" applyNumberFormat="1" applyFont="1" applyFill="1" applyBorder="1"/>
    <xf numFmtId="0" fontId="2" fillId="0" borderId="0" xfId="0" applyFont="1" applyAlignment="1">
      <alignment wrapText="1"/>
    </xf>
    <xf numFmtId="165" fontId="0" fillId="3" borderId="1" xfId="1" applyNumberFormat="1" applyFont="1" applyFill="1" applyBorder="1"/>
    <xf numFmtId="165" fontId="2" fillId="3" borderId="0" xfId="1" applyNumberFormat="1" applyFont="1" applyFill="1" applyBorder="1"/>
    <xf numFmtId="165" fontId="2" fillId="0" borderId="0" xfId="1" applyNumberFormat="1" applyFont="1" applyFill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2" applyFont="1"/>
    <xf numFmtId="9" fontId="0" fillId="0" borderId="0" xfId="0" applyNumberFormat="1"/>
    <xf numFmtId="165" fontId="0" fillId="0" borderId="0" xfId="1" applyNumberFormat="1" applyFont="1" applyBorder="1"/>
    <xf numFmtId="165" fontId="0" fillId="0" borderId="0" xfId="1" applyNumberFormat="1" applyFont="1" applyFill="1" applyBorder="1"/>
    <xf numFmtId="165" fontId="0" fillId="3" borderId="0" xfId="1" applyNumberFormat="1" applyFont="1" applyFill="1" applyBorder="1"/>
    <xf numFmtId="165" fontId="0" fillId="3" borderId="5" xfId="1" applyNumberFormat="1" applyFont="1" applyFill="1" applyBorder="1"/>
    <xf numFmtId="165" fontId="2" fillId="0" borderId="4" xfId="1" applyNumberFormat="1" applyFont="1" applyFill="1" applyBorder="1"/>
    <xf numFmtId="165" fontId="2" fillId="4" borderId="0" xfId="1" applyNumberFormat="1" applyFont="1" applyFill="1" applyAlignment="1">
      <alignment horizontal="center" vertical="center" wrapText="1"/>
    </xf>
    <xf numFmtId="165" fontId="0" fillId="4" borderId="0" xfId="1" applyNumberFormat="1" applyFont="1" applyFill="1"/>
    <xf numFmtId="165" fontId="0" fillId="4" borderId="1" xfId="1" applyNumberFormat="1" applyFont="1" applyFill="1" applyBorder="1"/>
    <xf numFmtId="165" fontId="2" fillId="4" borderId="1" xfId="1" applyNumberFormat="1" applyFont="1" applyFill="1" applyBorder="1"/>
    <xf numFmtId="165" fontId="2" fillId="4" borderId="0" xfId="1" applyNumberFormat="1" applyFont="1" applyFill="1" applyBorder="1"/>
    <xf numFmtId="165" fontId="0" fillId="4" borderId="5" xfId="1" applyNumberFormat="1" applyFont="1" applyFill="1" applyBorder="1"/>
    <xf numFmtId="165" fontId="0" fillId="4" borderId="0" xfId="1" applyNumberFormat="1" applyFont="1" applyFill="1" applyBorder="1"/>
    <xf numFmtId="165" fontId="2" fillId="4" borderId="4" xfId="1" applyNumberFormat="1" applyFont="1" applyFill="1" applyBorder="1"/>
    <xf numFmtId="0" fontId="3" fillId="0" borderId="0" xfId="0" applyFont="1" applyAlignment="1">
      <alignment horizontal="left"/>
    </xf>
    <xf numFmtId="165" fontId="2" fillId="4" borderId="0" xfId="1" applyNumberFormat="1" applyFont="1" applyFill="1"/>
    <xf numFmtId="165" fontId="2" fillId="0" borderId="1" xfId="0" applyNumberFormat="1" applyFont="1" applyBorder="1"/>
    <xf numFmtId="165" fontId="2" fillId="3" borderId="4" xfId="1" applyNumberFormat="1" applyFont="1" applyFill="1" applyBorder="1"/>
    <xf numFmtId="165" fontId="2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center"/>
    </xf>
    <xf numFmtId="165" fontId="1" fillId="0" borderId="0" xfId="1" applyNumberFormat="1" applyFont="1" applyFill="1" applyBorder="1"/>
    <xf numFmtId="165" fontId="2" fillId="0" borderId="4" xfId="1" applyNumberFormat="1" applyFont="1" applyBorder="1"/>
    <xf numFmtId="165" fontId="0" fillId="0" borderId="0" xfId="0" applyNumberFormat="1"/>
    <xf numFmtId="0" fontId="0" fillId="0" borderId="0" xfId="0" applyAlignment="1">
      <alignment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2" fillId="0" borderId="1" xfId="0" applyFont="1" applyBorder="1"/>
    <xf numFmtId="165" fontId="1" fillId="0" borderId="0" xfId="1" applyNumberFormat="1" applyFont="1" applyFill="1"/>
    <xf numFmtId="165" fontId="1" fillId="4" borderId="0" xfId="1" applyNumberFormat="1" applyFont="1" applyFill="1"/>
    <xf numFmtId="0" fontId="5" fillId="0" borderId="0" xfId="0" applyFont="1"/>
    <xf numFmtId="0" fontId="0" fillId="0" borderId="0" xfId="3" applyFont="1"/>
    <xf numFmtId="1" fontId="4" fillId="0" borderId="0" xfId="3" applyNumberFormat="1" applyAlignment="1">
      <alignment horizontal="right"/>
    </xf>
    <xf numFmtId="0" fontId="0" fillId="0" borderId="0" xfId="0" applyAlignment="1">
      <alignment horizontal="right"/>
    </xf>
    <xf numFmtId="0" fontId="8" fillId="0" borderId="7" xfId="3" applyFont="1" applyBorder="1"/>
    <xf numFmtId="0" fontId="8" fillId="0" borderId="8" xfId="3" applyFont="1" applyBorder="1"/>
    <xf numFmtId="0" fontId="7" fillId="0" borderId="15" xfId="3" applyFont="1" applyBorder="1"/>
    <xf numFmtId="0" fontId="9" fillId="0" borderId="3" xfId="3" applyFont="1" applyBorder="1"/>
    <xf numFmtId="0" fontId="9" fillId="0" borderId="3" xfId="3" applyFont="1" applyBorder="1" applyAlignment="1">
      <alignment horizontal="right"/>
    </xf>
    <xf numFmtId="0" fontId="7" fillId="0" borderId="11" xfId="3" applyFont="1" applyBorder="1"/>
    <xf numFmtId="0" fontId="9" fillId="0" borderId="2" xfId="3" applyFont="1" applyBorder="1"/>
    <xf numFmtId="0" fontId="9" fillId="0" borderId="11" xfId="3" applyFont="1" applyBorder="1"/>
    <xf numFmtId="0" fontId="9" fillId="0" borderId="2" xfId="3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7" fillId="0" borderId="3" xfId="3" applyFont="1" applyBorder="1" applyAlignment="1">
      <alignment horizontal="right"/>
    </xf>
    <xf numFmtId="1" fontId="7" fillId="0" borderId="13" xfId="3" applyNumberFormat="1" applyFont="1" applyBorder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right"/>
    </xf>
    <xf numFmtId="165" fontId="10" fillId="0" borderId="0" xfId="1" applyNumberFormat="1" applyFont="1" applyFill="1"/>
    <xf numFmtId="0" fontId="6" fillId="0" borderId="0" xfId="0" applyFont="1" applyAlignment="1">
      <alignment horizontal="center"/>
    </xf>
    <xf numFmtId="0" fontId="9" fillId="0" borderId="0" xfId="0" applyFont="1"/>
    <xf numFmtId="165" fontId="5" fillId="0" borderId="0" xfId="1" applyNumberFormat="1" applyFont="1" applyFill="1"/>
    <xf numFmtId="2" fontId="0" fillId="0" borderId="0" xfId="0" applyNumberFormat="1"/>
    <xf numFmtId="0" fontId="7" fillId="0" borderId="6" xfId="3" applyFont="1" applyBorder="1" applyAlignment="1">
      <alignment horizontal="right"/>
    </xf>
    <xf numFmtId="0" fontId="7" fillId="0" borderId="17" xfId="3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3" applyFont="1"/>
    <xf numFmtId="1" fontId="7" fillId="5" borderId="13" xfId="3" applyNumberFormat="1" applyFont="1" applyFill="1" applyBorder="1" applyAlignment="1">
      <alignment horizontal="right"/>
    </xf>
    <xf numFmtId="0" fontId="7" fillId="5" borderId="17" xfId="3" applyFont="1" applyFill="1" applyBorder="1" applyAlignment="1">
      <alignment horizontal="right"/>
    </xf>
    <xf numFmtId="0" fontId="7" fillId="5" borderId="6" xfId="3" applyFont="1" applyFill="1" applyBorder="1" applyAlignment="1">
      <alignment horizontal="right"/>
    </xf>
    <xf numFmtId="0" fontId="9" fillId="5" borderId="6" xfId="3" applyFont="1" applyFill="1" applyBorder="1" applyAlignment="1">
      <alignment horizontal="right"/>
    </xf>
    <xf numFmtId="1" fontId="9" fillId="5" borderId="6" xfId="3" applyNumberFormat="1" applyFont="1" applyFill="1" applyBorder="1" applyAlignment="1">
      <alignment horizontal="right"/>
    </xf>
    <xf numFmtId="0" fontId="9" fillId="0" borderId="6" xfId="3" applyFont="1" applyBorder="1" applyAlignment="1">
      <alignment horizontal="right"/>
    </xf>
    <xf numFmtId="1" fontId="9" fillId="0" borderId="6" xfId="3" applyNumberFormat="1" applyFont="1" applyBorder="1" applyAlignment="1">
      <alignment horizontal="right"/>
    </xf>
    <xf numFmtId="0" fontId="0" fillId="0" borderId="0" xfId="0" applyAlignment="1">
      <alignment wrapText="1"/>
    </xf>
    <xf numFmtId="0" fontId="8" fillId="0" borderId="8" xfId="3" applyFont="1" applyBorder="1" applyAlignment="1">
      <alignment horizontal="center"/>
    </xf>
    <xf numFmtId="14" fontId="8" fillId="0" borderId="8" xfId="3" applyNumberFormat="1" applyFont="1" applyBorder="1" applyAlignment="1">
      <alignment horizontal="center"/>
    </xf>
    <xf numFmtId="0" fontId="9" fillId="0" borderId="2" xfId="3" quotePrefix="1" applyFont="1" applyBorder="1" applyAlignment="1">
      <alignment horizontal="left"/>
    </xf>
    <xf numFmtId="0" fontId="9" fillId="0" borderId="18" xfId="3" applyFont="1" applyBorder="1" applyAlignment="1">
      <alignment horizontal="right"/>
    </xf>
    <xf numFmtId="1" fontId="7" fillId="5" borderId="7" xfId="3" applyNumberFormat="1" applyFont="1" applyFill="1" applyBorder="1" applyAlignment="1">
      <alignment horizontal="right"/>
    </xf>
    <xf numFmtId="16" fontId="8" fillId="5" borderId="8" xfId="3" applyNumberFormat="1" applyFont="1" applyFill="1" applyBorder="1"/>
    <xf numFmtId="1" fontId="7" fillId="0" borderId="7" xfId="3" applyNumberFormat="1" applyFont="1" applyBorder="1" applyAlignment="1">
      <alignment horizontal="right"/>
    </xf>
    <xf numFmtId="0" fontId="0" fillId="0" borderId="1" xfId="0" applyBorder="1"/>
    <xf numFmtId="165" fontId="1" fillId="4" borderId="0" xfId="1" applyNumberFormat="1" applyFont="1" applyFill="1" applyBorder="1"/>
    <xf numFmtId="0" fontId="0" fillId="0" borderId="19" xfId="0" applyBorder="1"/>
    <xf numFmtId="3" fontId="0" fillId="0" borderId="0" xfId="0" applyNumberFormat="1"/>
    <xf numFmtId="0" fontId="0" fillId="0" borderId="1" xfId="0" applyBorder="1" applyAlignment="1">
      <alignment wrapText="1"/>
    </xf>
    <xf numFmtId="0" fontId="11" fillId="0" borderId="0" xfId="0" applyFont="1"/>
    <xf numFmtId="166" fontId="11" fillId="0" borderId="0" xfId="0" applyNumberFormat="1" applyFont="1" applyAlignment="1">
      <alignment vertical="top"/>
    </xf>
    <xf numFmtId="3" fontId="11" fillId="0" borderId="2" xfId="0" applyNumberFormat="1" applyFont="1" applyBorder="1"/>
    <xf numFmtId="0" fontId="11" fillId="0" borderId="19" xfId="0" applyFont="1" applyBorder="1"/>
    <xf numFmtId="166" fontId="2" fillId="5" borderId="0" xfId="0" applyNumberFormat="1" applyFont="1" applyFill="1" applyAlignment="1">
      <alignment vertical="top"/>
    </xf>
    <xf numFmtId="14" fontId="11" fillId="0" borderId="0" xfId="0" applyNumberFormat="1" applyFont="1"/>
    <xf numFmtId="3" fontId="0" fillId="0" borderId="2" xfId="0" applyNumberFormat="1" applyBorder="1"/>
    <xf numFmtId="3" fontId="12" fillId="5" borderId="20" xfId="0" applyNumberFormat="1" applyFont="1" applyFill="1" applyBorder="1"/>
    <xf numFmtId="3" fontId="12" fillId="0" borderId="20" xfId="0" applyNumberFormat="1" applyFont="1" applyBorder="1"/>
    <xf numFmtId="0" fontId="3" fillId="0" borderId="0" xfId="0" applyFont="1" applyAlignment="1">
      <alignment horizontal="left"/>
    </xf>
    <xf numFmtId="0" fontId="8" fillId="2" borderId="9" xfId="3" applyFont="1" applyFill="1" applyBorder="1" applyAlignment="1">
      <alignment horizontal="center"/>
    </xf>
    <xf numFmtId="0" fontId="8" fillId="2" borderId="10" xfId="3" applyFont="1" applyFill="1" applyBorder="1" applyAlignment="1">
      <alignment horizontal="center"/>
    </xf>
    <xf numFmtId="0" fontId="9" fillId="0" borderId="12" xfId="3" applyFont="1" applyBorder="1" applyAlignment="1">
      <alignment horizontal="right"/>
    </xf>
    <xf numFmtId="0" fontId="9" fillId="0" borderId="6" xfId="3" applyFont="1" applyBorder="1" applyAlignment="1">
      <alignment horizontal="right"/>
    </xf>
    <xf numFmtId="0" fontId="7" fillId="0" borderId="6" xfId="3" applyFont="1" applyBorder="1" applyAlignment="1">
      <alignment horizontal="right"/>
    </xf>
    <xf numFmtId="0" fontId="9" fillId="0" borderId="14" xfId="3" applyFont="1" applyBorder="1" applyAlignment="1">
      <alignment horizontal="right"/>
    </xf>
    <xf numFmtId="0" fontId="7" fillId="0" borderId="13" xfId="3" applyFont="1" applyBorder="1" applyAlignment="1">
      <alignment horizontal="right"/>
    </xf>
    <xf numFmtId="0" fontId="7" fillId="0" borderId="14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16" xfId="3" applyFont="1" applyBorder="1" applyAlignment="1">
      <alignment horizontal="right"/>
    </xf>
    <xf numFmtId="0" fontId="7" fillId="0" borderId="17" xfId="3" applyFont="1" applyBorder="1" applyAlignment="1">
      <alignment horizontal="right"/>
    </xf>
    <xf numFmtId="0" fontId="7" fillId="0" borderId="12" xfId="3" applyFont="1" applyBorder="1" applyAlignment="1">
      <alignment horizontal="right"/>
    </xf>
    <xf numFmtId="0" fontId="11" fillId="0" borderId="0" xfId="0" applyFont="1" applyAlignment="1">
      <alignment vertical="top"/>
    </xf>
    <xf numFmtId="0" fontId="0" fillId="0" borderId="0" xfId="0"/>
    <xf numFmtId="0" fontId="0" fillId="0" borderId="19" xfId="0" applyBorder="1"/>
    <xf numFmtId="0" fontId="1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4">
    <cellStyle name="Komma" xfId="1" builtinId="3"/>
    <cellStyle name="Normal" xfId="0" builtinId="0"/>
    <cellStyle name="Normal_budgetoplysninger" xfId="3" xr:uid="{9CFA1868-5C88-4116-BC88-3291D7F206A3}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GridLines="0" zoomScaleNormal="100" workbookViewId="0">
      <selection activeCell="G3" sqref="G3"/>
    </sheetView>
  </sheetViews>
  <sheetFormatPr defaultRowHeight="15" x14ac:dyDescent="0.25"/>
  <cols>
    <col min="1" max="1" width="35.7109375" customWidth="1"/>
    <col min="2" max="2" width="3.7109375" customWidth="1"/>
    <col min="3" max="4" width="3.7109375" style="5" customWidth="1"/>
    <col min="5" max="5" width="15.7109375" style="5" customWidth="1"/>
    <col min="6" max="6" width="3.7109375" style="5" customWidth="1"/>
    <col min="7" max="7" width="15.5703125" style="12" customWidth="1"/>
    <col min="8" max="8" width="10.42578125" bestFit="1" customWidth="1"/>
  </cols>
  <sheetData>
    <row r="1" spans="1:10" ht="21" x14ac:dyDescent="0.35">
      <c r="A1" s="112" t="s">
        <v>204</v>
      </c>
      <c r="B1" s="112"/>
      <c r="C1" s="112"/>
      <c r="D1" s="112"/>
      <c r="E1" s="112"/>
      <c r="F1" s="112"/>
      <c r="G1" s="112"/>
      <c r="H1" s="112"/>
    </row>
    <row r="2" spans="1:10" ht="30" customHeight="1" x14ac:dyDescent="0.25">
      <c r="C2" s="21"/>
      <c r="D2" s="22"/>
      <c r="E2" s="23" t="s">
        <v>213</v>
      </c>
      <c r="F2" s="22"/>
      <c r="G2" s="33" t="s">
        <v>245</v>
      </c>
      <c r="H2" s="25" t="s">
        <v>117</v>
      </c>
      <c r="I2" s="24"/>
      <c r="J2" s="24"/>
    </row>
    <row r="3" spans="1:10" ht="14.45" x14ac:dyDescent="0.25">
      <c r="A3" t="s">
        <v>56</v>
      </c>
      <c r="C3" s="12"/>
      <c r="E3" s="16">
        <f>Indtægter!F8</f>
        <v>4484972</v>
      </c>
      <c r="G3" s="34">
        <f>Indtægter!H8</f>
        <v>3495225</v>
      </c>
      <c r="H3" s="78">
        <f>G3*100/E3</f>
        <v>77.931924658615486</v>
      </c>
    </row>
    <row r="4" spans="1:10" x14ac:dyDescent="0.25">
      <c r="A4" t="s">
        <v>13</v>
      </c>
      <c r="C4" s="12"/>
      <c r="E4" s="19">
        <f>Indtægter!F15</f>
        <v>201100</v>
      </c>
      <c r="G4" s="35">
        <f>Indtægter!H15</f>
        <v>179749</v>
      </c>
      <c r="H4" s="78">
        <f>G4*100/E4</f>
        <v>89.382894082546002</v>
      </c>
    </row>
    <row r="5" spans="1:10" ht="14.45" x14ac:dyDescent="0.25">
      <c r="C5" s="12"/>
      <c r="E5" s="16"/>
      <c r="G5" s="34">
        <v>0</v>
      </c>
    </row>
    <row r="6" spans="1:10" x14ac:dyDescent="0.25">
      <c r="A6" s="1" t="s">
        <v>0</v>
      </c>
      <c r="C6" s="15"/>
      <c r="D6" s="6"/>
      <c r="E6" s="17">
        <f>SUM(E3:E5)</f>
        <v>4686072</v>
      </c>
      <c r="F6" s="6"/>
      <c r="G6" s="36">
        <f>SUM(G3:G5)</f>
        <v>3674974</v>
      </c>
    </row>
    <row r="7" spans="1:10" ht="14.45" x14ac:dyDescent="0.25">
      <c r="C7" s="12"/>
      <c r="E7" s="16"/>
      <c r="G7" s="34"/>
    </row>
    <row r="8" spans="1:10" ht="14.45" x14ac:dyDescent="0.25">
      <c r="A8" t="s">
        <v>1</v>
      </c>
      <c r="C8" s="12"/>
      <c r="E8" s="16">
        <f>Lønomkostninger!F6</f>
        <v>3554805</v>
      </c>
      <c r="G8" s="34">
        <f>Lønomkostninger!H6</f>
        <v>2607450</v>
      </c>
      <c r="H8" s="78">
        <f>G8*100/E8</f>
        <v>73.350014979724619</v>
      </c>
    </row>
    <row r="9" spans="1:10" x14ac:dyDescent="0.25">
      <c r="A9" t="s">
        <v>3</v>
      </c>
      <c r="C9" s="12"/>
      <c r="E9" s="16">
        <f>'Møder-, kursusudgifter'!F7</f>
        <v>237827</v>
      </c>
      <c r="G9" s="34">
        <f>'Møder-, kursusudgifter'!H7</f>
        <v>157064</v>
      </c>
      <c r="H9" s="78">
        <f t="shared" ref="H9:H12" si="0">G9*100/E9</f>
        <v>66.041282108423346</v>
      </c>
      <c r="I9" s="49"/>
    </row>
    <row r="10" spans="1:10" ht="14.45" x14ac:dyDescent="0.25">
      <c r="A10" t="s">
        <v>26</v>
      </c>
      <c r="C10" s="12"/>
      <c r="E10" s="16">
        <f>'Møder-, kursusudgifter'!F27</f>
        <v>65000</v>
      </c>
      <c r="G10" s="34">
        <f>'Møder-, kursusudgifter'!H27</f>
        <v>42560</v>
      </c>
      <c r="H10" s="78">
        <f t="shared" si="0"/>
        <v>65.476923076923072</v>
      </c>
    </row>
    <row r="11" spans="1:10" ht="14.45" x14ac:dyDescent="0.25">
      <c r="A11" t="s">
        <v>2</v>
      </c>
      <c r="C11" s="12"/>
      <c r="E11" s="16">
        <f>'Adm.omk.'!F7</f>
        <v>271325</v>
      </c>
      <c r="G11" s="34">
        <f>'Adm.omk.'!H7</f>
        <v>162000</v>
      </c>
      <c r="H11" s="78">
        <f t="shared" si="0"/>
        <v>59.706993458030041</v>
      </c>
    </row>
    <row r="12" spans="1:10" ht="14.45" x14ac:dyDescent="0.25">
      <c r="A12" t="s">
        <v>4</v>
      </c>
      <c r="C12" s="12"/>
      <c r="E12" s="19">
        <f>Ejendomsudg.!E5</f>
        <v>339275</v>
      </c>
      <c r="G12" s="35">
        <f>Ejendomsudg.!G5</f>
        <v>252899</v>
      </c>
      <c r="H12" s="78">
        <f t="shared" si="0"/>
        <v>74.541006558101842</v>
      </c>
      <c r="I12" s="49"/>
    </row>
    <row r="13" spans="1:10" ht="14.45" x14ac:dyDescent="0.25">
      <c r="C13" s="12"/>
      <c r="E13" s="16"/>
      <c r="G13" s="34"/>
    </row>
    <row r="14" spans="1:10" ht="14.45" x14ac:dyDescent="0.25">
      <c r="A14" s="1" t="s">
        <v>5</v>
      </c>
      <c r="C14" s="12"/>
      <c r="E14" s="17">
        <f>SUM(E8:E12)</f>
        <v>4468232</v>
      </c>
      <c r="G14" s="36">
        <f>SUM(G8:G12)</f>
        <v>3221973</v>
      </c>
    </row>
    <row r="15" spans="1:10" ht="14.45" x14ac:dyDescent="0.25">
      <c r="C15" s="12"/>
      <c r="E15" s="16"/>
      <c r="G15" s="34"/>
    </row>
    <row r="16" spans="1:10" x14ac:dyDescent="0.25">
      <c r="A16" s="1" t="s">
        <v>6</v>
      </c>
      <c r="B16" s="1"/>
      <c r="C16" s="14"/>
      <c r="D16" s="15"/>
      <c r="E16" s="20">
        <f>E6-E14</f>
        <v>217840</v>
      </c>
      <c r="F16" s="15"/>
      <c r="G16" s="37">
        <f>G6-G14</f>
        <v>453001</v>
      </c>
      <c r="H16" s="78">
        <f t="shared" ref="H16" si="1">G16*100/E16</f>
        <v>207.95124862284246</v>
      </c>
    </row>
    <row r="17" spans="1:8" ht="14.45" x14ac:dyDescent="0.25">
      <c r="A17" t="s">
        <v>7</v>
      </c>
      <c r="C17" s="12"/>
      <c r="E17" s="31">
        <f>Ejendomsudg.!E17</f>
        <v>66597</v>
      </c>
      <c r="G17" s="38">
        <f>Ejendomsudg.!G17</f>
        <v>66597</v>
      </c>
    </row>
    <row r="18" spans="1:8" ht="14.45" x14ac:dyDescent="0.25">
      <c r="C18" s="12"/>
      <c r="E18" s="16"/>
      <c r="G18" s="34"/>
    </row>
    <row r="19" spans="1:8" s="1" customFormat="1" x14ac:dyDescent="0.25">
      <c r="A19" s="1" t="s">
        <v>8</v>
      </c>
      <c r="C19" s="14"/>
      <c r="D19" s="15"/>
      <c r="E19" s="17">
        <f t="shared" ref="E19" si="2">E16-E17</f>
        <v>151243</v>
      </c>
      <c r="F19" s="15"/>
      <c r="G19" s="36">
        <f t="shared" ref="G19" si="3">G16-G17</f>
        <v>386404</v>
      </c>
    </row>
    <row r="20" spans="1:8" ht="15.2" x14ac:dyDescent="0.25">
      <c r="A20" t="s">
        <v>9</v>
      </c>
      <c r="C20" s="29"/>
      <c r="D20" s="28"/>
      <c r="E20" s="30">
        <f>'Finansielle poster'!G6</f>
        <v>-169000</v>
      </c>
      <c r="F20" s="28"/>
      <c r="G20" s="39">
        <f>'Finansielle poster'!I6</f>
        <v>-119460</v>
      </c>
      <c r="H20" s="78">
        <f t="shared" ref="H20" si="4">G20*100/E20</f>
        <v>70.68639053254438</v>
      </c>
    </row>
    <row r="21" spans="1:8" ht="15.2" x14ac:dyDescent="0.25">
      <c r="C21" s="12"/>
      <c r="E21" s="16"/>
      <c r="G21" s="34"/>
    </row>
    <row r="22" spans="1:8" s="1" customFormat="1" x14ac:dyDescent="0.25">
      <c r="A22" s="1" t="s">
        <v>10</v>
      </c>
      <c r="C22" s="14"/>
      <c r="D22" s="15"/>
      <c r="E22" s="20">
        <f>E19+E20</f>
        <v>-17757</v>
      </c>
      <c r="F22" s="15"/>
      <c r="G22" s="37">
        <f>G19+G20</f>
        <v>266944</v>
      </c>
    </row>
    <row r="23" spans="1:8" ht="15.2" x14ac:dyDescent="0.25">
      <c r="A23" t="s">
        <v>11</v>
      </c>
      <c r="C23" s="12"/>
      <c r="E23" s="31">
        <f>Ejendomsudg.!E20</f>
        <v>0</v>
      </c>
      <c r="G23" s="38">
        <f>Ejendomsudg.!G20</f>
        <v>0</v>
      </c>
      <c r="H23" s="78" t="e">
        <f t="shared" ref="H23" si="5">G23*100/E23</f>
        <v>#DIV/0!</v>
      </c>
    </row>
    <row r="24" spans="1:8" x14ac:dyDescent="0.25">
      <c r="C24" s="12"/>
      <c r="E24" s="16"/>
      <c r="G24" s="34"/>
    </row>
    <row r="25" spans="1:8" s="1" customFormat="1" x14ac:dyDescent="0.25">
      <c r="A25" s="1" t="s">
        <v>54</v>
      </c>
      <c r="C25" s="14"/>
      <c r="D25" s="15"/>
      <c r="E25" s="44">
        <f t="shared" ref="E25" si="6">E22-E23</f>
        <v>-17757</v>
      </c>
      <c r="F25" s="15"/>
      <c r="G25" s="40">
        <f t="shared" ref="G25" si="7">G22-G23</f>
        <v>266944</v>
      </c>
      <c r="H25" s="78">
        <f>G25*100/E25</f>
        <v>-1503.3170017457903</v>
      </c>
    </row>
    <row r="27" spans="1:8" x14ac:dyDescent="0.25">
      <c r="A27" t="s">
        <v>150</v>
      </c>
      <c r="E27" s="5">
        <v>142119</v>
      </c>
      <c r="G27" s="5">
        <v>108502</v>
      </c>
      <c r="H27" s="78">
        <f t="shared" ref="H27" si="8">G27*100/E27</f>
        <v>76.345879157607357</v>
      </c>
    </row>
    <row r="28" spans="1:8" x14ac:dyDescent="0.25">
      <c r="E28" s="5">
        <f>'Adm.omk.'!F30</f>
        <v>0</v>
      </c>
      <c r="G28" s="5"/>
    </row>
    <row r="29" spans="1:8" x14ac:dyDescent="0.25">
      <c r="A29" s="1" t="s">
        <v>55</v>
      </c>
      <c r="E29" s="48">
        <f>E25+E27-E28</f>
        <v>124362</v>
      </c>
      <c r="G29" s="32">
        <f>G25+G27</f>
        <v>375446</v>
      </c>
    </row>
  </sheetData>
  <mergeCells count="1">
    <mergeCell ref="A1:H1"/>
  </mergeCells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>
    <oddHeader xml:space="preserve">&amp;R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showGridLines="0" topLeftCell="B1" workbookViewId="0">
      <selection activeCell="H11" sqref="H11"/>
    </sheetView>
  </sheetViews>
  <sheetFormatPr defaultRowHeight="15" x14ac:dyDescent="0.25"/>
  <cols>
    <col min="1" max="1" width="9.140625" style="3" hidden="1" customWidth="1"/>
    <col min="2" max="2" width="35.7109375" customWidth="1"/>
    <col min="3" max="5" width="3.7109375" customWidth="1"/>
    <col min="6" max="6" width="15.7109375" style="5" customWidth="1"/>
    <col min="7" max="7" width="3.7109375" customWidth="1"/>
    <col min="8" max="8" width="12.140625" style="5" bestFit="1" customWidth="1"/>
    <col min="9" max="9" width="10" style="3" bestFit="1" customWidth="1"/>
  </cols>
  <sheetData>
    <row r="1" spans="1:10" ht="20.65" x14ac:dyDescent="0.35">
      <c r="A1" s="41" t="str">
        <f>'Budget oversigt'!A1:G1</f>
        <v>FOA Mariagerfjord                                            Budgetopgølgning</v>
      </c>
      <c r="B1" s="41" t="s">
        <v>205</v>
      </c>
      <c r="C1" s="41"/>
      <c r="D1" s="41"/>
      <c r="E1" s="41"/>
      <c r="F1" s="41"/>
      <c r="G1" s="41"/>
      <c r="H1" s="41"/>
    </row>
    <row r="2" spans="1:10" ht="15.4" customHeight="1" x14ac:dyDescent="0.35">
      <c r="A2" s="4"/>
      <c r="B2" s="4"/>
      <c r="C2" s="4"/>
      <c r="D2" s="4"/>
      <c r="E2" s="4"/>
      <c r="F2" s="4"/>
      <c r="G2" s="4"/>
      <c r="H2" s="4"/>
    </row>
    <row r="3" spans="1:10" ht="15.4" customHeight="1" x14ac:dyDescent="0.25">
      <c r="J3" s="26"/>
    </row>
    <row r="4" spans="1:10" s="24" customFormat="1" x14ac:dyDescent="0.25">
      <c r="D4" s="21"/>
      <c r="E4" s="22"/>
      <c r="F4" s="21" t="str">
        <f>'Budget oversigt'!E2</f>
        <v>Budget 2025</v>
      </c>
      <c r="G4" s="45"/>
      <c r="H4" s="33" t="str">
        <f>'Budget oversigt'!G2</f>
        <v>30/9 2025</v>
      </c>
      <c r="I4" s="25" t="s">
        <v>57</v>
      </c>
    </row>
    <row r="5" spans="1:10" ht="14.45" x14ac:dyDescent="0.25">
      <c r="F5" s="12"/>
      <c r="H5" s="34"/>
    </row>
    <row r="6" spans="1:10" s="1" customFormat="1" x14ac:dyDescent="0.25">
      <c r="A6" s="2"/>
      <c r="B6" s="1" t="s">
        <v>0</v>
      </c>
      <c r="E6" s="15"/>
      <c r="F6" s="13">
        <f>F8+F15</f>
        <v>4686072</v>
      </c>
      <c r="G6" s="15"/>
      <c r="H6" s="36">
        <f>H8+H15</f>
        <v>3674974</v>
      </c>
      <c r="I6" s="2"/>
    </row>
    <row r="7" spans="1:10" s="1" customFormat="1" ht="14.45" x14ac:dyDescent="0.25">
      <c r="A7" s="2"/>
      <c r="E7" s="15"/>
      <c r="F7" s="15"/>
      <c r="G7" s="15"/>
      <c r="H7" s="37"/>
      <c r="I7" s="2"/>
    </row>
    <row r="8" spans="1:10" x14ac:dyDescent="0.25">
      <c r="B8" s="1" t="s">
        <v>45</v>
      </c>
      <c r="D8" s="15"/>
      <c r="E8" s="15"/>
      <c r="F8" s="13">
        <f>SUM(F10:F12)</f>
        <v>4484972</v>
      </c>
      <c r="G8" s="15"/>
      <c r="H8" s="36">
        <f>SUM(H10:H12)</f>
        <v>3495225</v>
      </c>
    </row>
    <row r="9" spans="1:10" ht="14.45" x14ac:dyDescent="0.25">
      <c r="B9" s="1"/>
      <c r="F9" s="12"/>
      <c r="H9" s="34"/>
    </row>
    <row r="10" spans="1:10" x14ac:dyDescent="0.25">
      <c r="A10" s="3">
        <v>10010</v>
      </c>
      <c r="B10" t="s">
        <v>12</v>
      </c>
      <c r="F10" s="12">
        <v>4340972</v>
      </c>
      <c r="H10" s="34">
        <v>3287225</v>
      </c>
      <c r="I10" s="51"/>
    </row>
    <row r="11" spans="1:10" x14ac:dyDescent="0.25">
      <c r="B11" t="s">
        <v>246</v>
      </c>
      <c r="F11" s="12">
        <v>0</v>
      </c>
      <c r="H11" s="34">
        <v>100000</v>
      </c>
    </row>
    <row r="12" spans="1:10" x14ac:dyDescent="0.25">
      <c r="B12" t="s">
        <v>192</v>
      </c>
      <c r="F12" s="5">
        <v>144000</v>
      </c>
      <c r="H12" s="34">
        <v>108000</v>
      </c>
    </row>
    <row r="13" spans="1:10" x14ac:dyDescent="0.25">
      <c r="H13" s="34"/>
    </row>
    <row r="14" spans="1:10" ht="14.45" x14ac:dyDescent="0.25">
      <c r="F14" s="12"/>
      <c r="H14" s="34"/>
    </row>
    <row r="15" spans="1:10" s="1" customFormat="1" x14ac:dyDescent="0.25">
      <c r="A15" s="2"/>
      <c r="B15" s="1" t="s">
        <v>13</v>
      </c>
      <c r="E15" s="15"/>
      <c r="F15" s="13">
        <f>SUM(F16:F20)</f>
        <v>201100</v>
      </c>
      <c r="G15" s="15"/>
      <c r="H15" s="36">
        <f>SUM(H16:H20)</f>
        <v>179749</v>
      </c>
      <c r="I15" s="2"/>
    </row>
    <row r="16" spans="1:10" ht="14.45" x14ac:dyDescent="0.25">
      <c r="F16" s="12"/>
      <c r="H16" s="34"/>
    </row>
    <row r="17" spans="1:8" x14ac:dyDescent="0.25">
      <c r="A17" s="3">
        <v>15065</v>
      </c>
      <c r="B17" t="s">
        <v>193</v>
      </c>
      <c r="F17" s="12">
        <v>54000</v>
      </c>
      <c r="H17" s="34">
        <v>26730</v>
      </c>
    </row>
    <row r="18" spans="1:8" ht="15.2" x14ac:dyDescent="0.25">
      <c r="B18" t="s">
        <v>119</v>
      </c>
      <c r="F18" s="12">
        <v>100</v>
      </c>
      <c r="H18" s="34"/>
    </row>
    <row r="19" spans="1:8" x14ac:dyDescent="0.25">
      <c r="B19" t="s">
        <v>139</v>
      </c>
      <c r="F19" s="12">
        <v>0</v>
      </c>
      <c r="H19" s="34"/>
    </row>
    <row r="20" spans="1:8" x14ac:dyDescent="0.25">
      <c r="A20" s="3">
        <v>15110</v>
      </c>
      <c r="B20" t="s">
        <v>42</v>
      </c>
      <c r="F20" s="12">
        <v>147000</v>
      </c>
      <c r="H20" s="34">
        <v>153019</v>
      </c>
    </row>
    <row r="21" spans="1:8" x14ac:dyDescent="0.25">
      <c r="F21" s="12"/>
      <c r="H21" s="12"/>
    </row>
    <row r="22" spans="1:8" x14ac:dyDescent="0.25">
      <c r="F22" s="12"/>
      <c r="H22" s="12"/>
    </row>
    <row r="23" spans="1:8" x14ac:dyDescent="0.25">
      <c r="B23" s="1"/>
      <c r="F23" s="12"/>
      <c r="H23" s="12"/>
    </row>
    <row r="24" spans="1:8" ht="14.45" hidden="1" x14ac:dyDescent="0.25">
      <c r="A24" s="3">
        <v>10040</v>
      </c>
    </row>
    <row r="25" spans="1:8" ht="14.45" hidden="1" x14ac:dyDescent="0.25">
      <c r="A25" s="3">
        <v>15205</v>
      </c>
    </row>
    <row r="26" spans="1:8" ht="14.45" hidden="1" x14ac:dyDescent="0.25">
      <c r="A26" s="3">
        <v>15210</v>
      </c>
    </row>
    <row r="27" spans="1:8" ht="14.45" hidden="1" x14ac:dyDescent="0.25">
      <c r="A27" s="3">
        <v>15035</v>
      </c>
    </row>
    <row r="28" spans="1:8" ht="14.45" hidden="1" x14ac:dyDescent="0.25"/>
    <row r="29" spans="1:8" ht="14.45" hidden="1" x14ac:dyDescent="0.25"/>
    <row r="30" spans="1:8" ht="14.45" hidden="1" x14ac:dyDescent="0.25"/>
  </sheetData>
  <pageMargins left="0.23622047244094491" right="0.23622047244094491" top="0.74803149606299213" bottom="0.74803149606299213" header="0.31496062992125984" footer="0.31496062992125984"/>
  <pageSetup paperSize="9" firstPageNumber="2" orientation="landscape" useFirstPageNumber="1" r:id="rId1"/>
  <headerFooter>
    <oddHeader xml:space="preserve">&amp;R
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showGridLines="0" tabSelected="1" topLeftCell="B3" workbookViewId="0">
      <selection activeCell="H30" sqref="H30"/>
    </sheetView>
  </sheetViews>
  <sheetFormatPr defaultRowHeight="15" x14ac:dyDescent="0.25"/>
  <cols>
    <col min="1" max="1" width="8.7109375" style="9" hidden="1" customWidth="1"/>
    <col min="2" max="2" width="35.7109375" customWidth="1"/>
    <col min="3" max="4" width="3.7109375" customWidth="1"/>
    <col min="5" max="5" width="3.7109375" style="5" customWidth="1"/>
    <col min="6" max="6" width="15.7109375" style="5" customWidth="1"/>
    <col min="7" max="7" width="3.7109375" customWidth="1"/>
    <col min="8" max="8" width="15.5703125" style="5" customWidth="1"/>
    <col min="9" max="9" width="10" style="3" bestFit="1" customWidth="1"/>
    <col min="10" max="10" width="3.5703125" hidden="1" customWidth="1"/>
    <col min="11" max="11" width="6.28515625" customWidth="1"/>
  </cols>
  <sheetData>
    <row r="1" spans="1:11" ht="20.65" x14ac:dyDescent="0.35">
      <c r="A1" s="41"/>
      <c r="B1" s="41" t="str">
        <f>Indtægter!B1</f>
        <v>FOA Mariagerfjord</v>
      </c>
      <c r="C1" s="41"/>
      <c r="D1" s="41"/>
      <c r="E1" s="41"/>
      <c r="F1" s="41"/>
      <c r="G1" s="41"/>
      <c r="H1" s="41"/>
    </row>
    <row r="2" spans="1:11" ht="15.4" customHeight="1" x14ac:dyDescent="0.35">
      <c r="A2" s="8"/>
      <c r="B2" s="4"/>
      <c r="C2" s="4"/>
      <c r="D2" s="4"/>
      <c r="E2" s="46"/>
      <c r="F2" s="7"/>
      <c r="G2" s="4"/>
      <c r="H2" s="7"/>
    </row>
    <row r="3" spans="1:11" ht="15.4" customHeight="1" x14ac:dyDescent="0.25">
      <c r="E3" s="12"/>
    </row>
    <row r="4" spans="1:11" s="25" customFormat="1" ht="29.1" x14ac:dyDescent="0.25">
      <c r="D4" s="21"/>
      <c r="E4" s="21"/>
      <c r="F4" s="21" t="str">
        <f>'Budget oversigt'!E2</f>
        <v>Budget 2025</v>
      </c>
      <c r="G4" s="22"/>
      <c r="H4" s="33" t="str">
        <f>'Budget oversigt'!G2</f>
        <v>30/9 2025</v>
      </c>
      <c r="I4" s="25" t="s">
        <v>57</v>
      </c>
    </row>
    <row r="5" spans="1:11" ht="14.45" x14ac:dyDescent="0.25">
      <c r="E5" s="12"/>
      <c r="F5" s="12"/>
      <c r="H5" s="34"/>
    </row>
    <row r="6" spans="1:11" s="1" customFormat="1" x14ac:dyDescent="0.25">
      <c r="A6" s="10"/>
      <c r="B6" s="1" t="s">
        <v>62</v>
      </c>
      <c r="E6" s="15"/>
      <c r="F6" s="13">
        <f>SUM(F7+F21)</f>
        <v>3554805</v>
      </c>
      <c r="H6" s="36">
        <f>SUM(H7+H21)</f>
        <v>2607450</v>
      </c>
      <c r="I6" s="2"/>
    </row>
    <row r="7" spans="1:11" s="1" customFormat="1" x14ac:dyDescent="0.25">
      <c r="A7" s="10"/>
      <c r="B7" s="1" t="s">
        <v>130</v>
      </c>
      <c r="E7" s="15"/>
      <c r="F7" s="13">
        <f>SUM(F9:F19)</f>
        <v>3257164</v>
      </c>
      <c r="H7" s="36">
        <f>SUM(H9:H19)</f>
        <v>2400687</v>
      </c>
      <c r="I7" s="2"/>
    </row>
    <row r="8" spans="1:11" ht="14.45" x14ac:dyDescent="0.25">
      <c r="E8" s="12"/>
      <c r="F8" s="12"/>
      <c r="H8" s="34"/>
    </row>
    <row r="9" spans="1:11" x14ac:dyDescent="0.25">
      <c r="A9" s="9">
        <v>20020</v>
      </c>
      <c r="B9" t="s">
        <v>14</v>
      </c>
      <c r="E9" s="12"/>
      <c r="F9" s="12">
        <v>2708488</v>
      </c>
      <c r="H9" s="34">
        <v>1979552</v>
      </c>
      <c r="I9" s="51"/>
      <c r="J9" s="27">
        <v>0.02</v>
      </c>
    </row>
    <row r="10" spans="1:11" ht="14.45" x14ac:dyDescent="0.25">
      <c r="A10" s="9">
        <v>20045</v>
      </c>
      <c r="B10" t="s">
        <v>15</v>
      </c>
      <c r="E10" s="12"/>
      <c r="F10" s="12">
        <v>355176</v>
      </c>
      <c r="H10" s="34">
        <v>260095</v>
      </c>
    </row>
    <row r="11" spans="1:11" ht="14.45" x14ac:dyDescent="0.25">
      <c r="B11" t="s">
        <v>194</v>
      </c>
      <c r="E11" s="12"/>
      <c r="F11" s="12">
        <v>65000</v>
      </c>
      <c r="H11" s="34">
        <v>33160</v>
      </c>
    </row>
    <row r="12" spans="1:11" x14ac:dyDescent="0.25">
      <c r="A12" s="9">
        <v>20040</v>
      </c>
      <c r="B12" t="s">
        <v>41</v>
      </c>
      <c r="E12" s="12"/>
      <c r="F12" s="12">
        <v>56760</v>
      </c>
      <c r="H12" s="34">
        <v>92304</v>
      </c>
      <c r="I12" s="51"/>
      <c r="K12" t="s">
        <v>239</v>
      </c>
    </row>
    <row r="13" spans="1:11" ht="14.45" x14ac:dyDescent="0.25">
      <c r="A13" s="9">
        <v>20070</v>
      </c>
      <c r="B13" t="s">
        <v>19</v>
      </c>
      <c r="E13" s="12"/>
      <c r="F13" s="12"/>
      <c r="H13" s="34"/>
    </row>
    <row r="14" spans="1:11" x14ac:dyDescent="0.25">
      <c r="A14" s="9">
        <v>20075</v>
      </c>
      <c r="B14" t="s">
        <v>20</v>
      </c>
      <c r="E14" s="12"/>
      <c r="F14" s="12"/>
      <c r="H14" s="34"/>
    </row>
    <row r="15" spans="1:11" x14ac:dyDescent="0.25">
      <c r="A15" s="9">
        <v>20050</v>
      </c>
      <c r="B15" t="s">
        <v>16</v>
      </c>
      <c r="E15" s="12"/>
      <c r="F15" s="12"/>
      <c r="H15" s="34"/>
    </row>
    <row r="16" spans="1:11" ht="14.45" x14ac:dyDescent="0.25">
      <c r="A16" s="9">
        <v>20055</v>
      </c>
      <c r="B16" t="s">
        <v>17</v>
      </c>
      <c r="E16" s="12"/>
      <c r="F16" s="12">
        <v>11740</v>
      </c>
      <c r="H16" s="34">
        <v>8778</v>
      </c>
    </row>
    <row r="17" spans="1:11" ht="14.45" x14ac:dyDescent="0.25">
      <c r="E17" s="12"/>
      <c r="F17" s="12"/>
      <c r="H17" s="34"/>
    </row>
    <row r="18" spans="1:11" x14ac:dyDescent="0.25">
      <c r="B18" t="s">
        <v>221</v>
      </c>
      <c r="E18" s="12"/>
      <c r="F18" s="12">
        <v>-10000</v>
      </c>
      <c r="H18" s="34">
        <v>-25702</v>
      </c>
    </row>
    <row r="19" spans="1:11" x14ac:dyDescent="0.25">
      <c r="B19" t="s">
        <v>214</v>
      </c>
      <c r="C19" s="3"/>
      <c r="E19" s="12"/>
      <c r="F19" s="12">
        <v>70000</v>
      </c>
      <c r="H19" s="34">
        <v>52500</v>
      </c>
    </row>
    <row r="20" spans="1:11" x14ac:dyDescent="0.25">
      <c r="H20" s="34"/>
    </row>
    <row r="21" spans="1:11" s="1" customFormat="1" x14ac:dyDescent="0.25">
      <c r="A21" s="10"/>
      <c r="B21" s="1" t="s">
        <v>128</v>
      </c>
      <c r="E21" s="15"/>
      <c r="F21" s="13">
        <f>SUM(F22:F35)</f>
        <v>297641</v>
      </c>
      <c r="H21" s="36">
        <f>SUM(H22:H35)</f>
        <v>206763</v>
      </c>
      <c r="I21" s="2"/>
    </row>
    <row r="22" spans="1:11" x14ac:dyDescent="0.25">
      <c r="H22" s="34"/>
    </row>
    <row r="23" spans="1:11" x14ac:dyDescent="0.25">
      <c r="B23" s="1" t="s">
        <v>120</v>
      </c>
      <c r="H23" s="34"/>
    </row>
    <row r="24" spans="1:11" x14ac:dyDescent="0.25">
      <c r="B24" t="s">
        <v>215</v>
      </c>
      <c r="F24" s="5">
        <v>3000</v>
      </c>
      <c r="H24" s="34"/>
    </row>
    <row r="25" spans="1:11" ht="17.25" customHeight="1" x14ac:dyDescent="0.25">
      <c r="A25" s="11"/>
      <c r="B25" s="90" t="s">
        <v>121</v>
      </c>
      <c r="F25" s="5">
        <v>13500</v>
      </c>
      <c r="H25" s="34">
        <v>2951</v>
      </c>
    </row>
    <row r="26" spans="1:11" x14ac:dyDescent="0.25">
      <c r="B26" t="s">
        <v>122</v>
      </c>
      <c r="F26" s="5">
        <v>5803</v>
      </c>
      <c r="H26" s="34">
        <v>2072</v>
      </c>
    </row>
    <row r="27" spans="1:11" x14ac:dyDescent="0.25">
      <c r="B27" t="s">
        <v>123</v>
      </c>
      <c r="F27" s="5">
        <v>31000</v>
      </c>
      <c r="H27" s="34">
        <v>13820</v>
      </c>
    </row>
    <row r="28" spans="1:11" x14ac:dyDescent="0.25">
      <c r="B28" t="s">
        <v>195</v>
      </c>
      <c r="F28" s="5">
        <v>7000</v>
      </c>
      <c r="H28" s="34">
        <v>1605</v>
      </c>
    </row>
    <row r="29" spans="1:11" x14ac:dyDescent="0.25">
      <c r="B29" t="s">
        <v>18</v>
      </c>
      <c r="F29" s="5">
        <v>191538</v>
      </c>
      <c r="H29" s="34">
        <v>147467</v>
      </c>
    </row>
    <row r="30" spans="1:11" x14ac:dyDescent="0.25">
      <c r="B30" t="s">
        <v>124</v>
      </c>
      <c r="F30" s="5">
        <v>20000</v>
      </c>
      <c r="H30" s="34">
        <v>21829</v>
      </c>
      <c r="K30" t="s">
        <v>224</v>
      </c>
    </row>
    <row r="31" spans="1:11" x14ac:dyDescent="0.25">
      <c r="B31" t="s">
        <v>125</v>
      </c>
      <c r="F31" s="5">
        <v>10000</v>
      </c>
      <c r="H31" s="34">
        <v>2100</v>
      </c>
    </row>
    <row r="32" spans="1:11" x14ac:dyDescent="0.25">
      <c r="B32" t="s">
        <v>126</v>
      </c>
      <c r="F32" s="5">
        <v>15000</v>
      </c>
      <c r="H32" s="34">
        <v>14557</v>
      </c>
    </row>
    <row r="33" spans="2:8" x14ac:dyDescent="0.25">
      <c r="B33" t="s">
        <v>216</v>
      </c>
      <c r="F33" s="5">
        <v>800</v>
      </c>
      <c r="H33" s="34">
        <v>362</v>
      </c>
    </row>
    <row r="34" spans="2:8" x14ac:dyDescent="0.25">
      <c r="B34" t="s">
        <v>127</v>
      </c>
      <c r="H34" s="34"/>
    </row>
    <row r="35" spans="2:8" x14ac:dyDescent="0.25">
      <c r="B35" s="1" t="s">
        <v>129</v>
      </c>
      <c r="H35" s="36">
        <f>SUM(H36:H47)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3" orientation="landscape" useFirstPageNumber="1" r:id="rId1"/>
  <headerFooter>
    <oddHeader xml:space="preserve">&amp;R
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6"/>
  <sheetViews>
    <sheetView showGridLines="0" topLeftCell="B1" zoomScale="93" zoomScaleNormal="93" workbookViewId="0">
      <pane ySplit="3" topLeftCell="A11" activePane="bottomLeft" state="frozen"/>
      <selection activeCell="XEP27" sqref="XEP27"/>
      <selection pane="bottomLeft" activeCell="H24" sqref="H24"/>
    </sheetView>
  </sheetViews>
  <sheetFormatPr defaultRowHeight="15" x14ac:dyDescent="0.25"/>
  <cols>
    <col min="1" max="1" width="8.7109375" style="3" hidden="1" customWidth="1"/>
    <col min="2" max="2" width="35.7109375" customWidth="1"/>
    <col min="3" max="5" width="3.7109375" customWidth="1"/>
    <col min="6" max="6" width="15.7109375" style="12" customWidth="1"/>
    <col min="7" max="7" width="3.7109375" customWidth="1"/>
    <col min="8" max="8" width="15.7109375" style="5" customWidth="1"/>
    <col min="9" max="9" width="9.140625" style="3"/>
    <col min="11" max="11" width="5.7109375" hidden="1" customWidth="1"/>
  </cols>
  <sheetData>
    <row r="1" spans="1:9" ht="20.65" x14ac:dyDescent="0.35">
      <c r="A1" s="41"/>
      <c r="B1" s="41" t="str">
        <f>Indtægter!B1</f>
        <v>FOA Mariagerfjord</v>
      </c>
      <c r="C1" s="41"/>
      <c r="D1" s="41"/>
      <c r="E1" s="41"/>
      <c r="F1" s="41"/>
      <c r="G1" s="41"/>
      <c r="H1" s="41"/>
    </row>
    <row r="2" spans="1:9" ht="15.4" customHeight="1" x14ac:dyDescent="0.25"/>
    <row r="3" spans="1:9" s="25" customFormat="1" ht="29.1" x14ac:dyDescent="0.25">
      <c r="D3" s="21"/>
      <c r="E3" s="22"/>
      <c r="F3" s="21" t="str">
        <f>'Budget oversigt'!E2</f>
        <v>Budget 2025</v>
      </c>
      <c r="G3" s="22"/>
      <c r="H3" s="33" t="str">
        <f>'Budget oversigt'!G2</f>
        <v>30/9 2025</v>
      </c>
      <c r="I3" s="25" t="s">
        <v>57</v>
      </c>
    </row>
    <row r="4" spans="1:9" ht="14.45" x14ac:dyDescent="0.25">
      <c r="H4" s="34"/>
    </row>
    <row r="5" spans="1:9" s="1" customFormat="1" ht="30" x14ac:dyDescent="0.25">
      <c r="A5" s="1" t="s">
        <v>21</v>
      </c>
      <c r="B5" s="18" t="s">
        <v>51</v>
      </c>
      <c r="D5" s="15"/>
      <c r="E5" s="15"/>
      <c r="F5" s="43">
        <f>F11+F17+F27+F51</f>
        <v>302827</v>
      </c>
      <c r="G5" s="15"/>
      <c r="H5" s="43">
        <f>H11+H17+H27+H51</f>
        <v>153785</v>
      </c>
      <c r="I5" s="2"/>
    </row>
    <row r="6" spans="1:9" s="1" customFormat="1" ht="14.45" x14ac:dyDescent="0.25">
      <c r="D6" s="15"/>
      <c r="E6" s="15"/>
      <c r="F6" s="15"/>
      <c r="G6" s="15"/>
      <c r="H6" s="37"/>
      <c r="I6" s="2"/>
    </row>
    <row r="7" spans="1:9" s="1" customFormat="1" x14ac:dyDescent="0.25">
      <c r="B7" s="1" t="s">
        <v>49</v>
      </c>
      <c r="D7" s="15"/>
      <c r="E7" s="15"/>
      <c r="F7" s="13">
        <f>F11+F17</f>
        <v>237827</v>
      </c>
      <c r="G7" s="47"/>
      <c r="H7" s="36">
        <f>H11+H17+H8</f>
        <v>157064</v>
      </c>
      <c r="I7" s="2"/>
    </row>
    <row r="8" spans="1:9" s="1" customFormat="1" ht="14.45" hidden="1" x14ac:dyDescent="0.25">
      <c r="D8" s="15"/>
      <c r="E8" s="15"/>
      <c r="F8" s="15"/>
      <c r="G8" s="15"/>
      <c r="H8" s="37"/>
      <c r="I8" s="2"/>
    </row>
    <row r="9" spans="1:9" s="1" customFormat="1" ht="14.45" hidden="1" x14ac:dyDescent="0.25">
      <c r="B9" s="1" t="s">
        <v>53</v>
      </c>
      <c r="D9" s="15"/>
      <c r="E9" s="15"/>
      <c r="F9" s="15"/>
      <c r="G9" s="47"/>
      <c r="H9" s="37"/>
      <c r="I9" s="2"/>
    </row>
    <row r="10" spans="1:9" ht="14.45" x14ac:dyDescent="0.25">
      <c r="H10" s="34"/>
    </row>
    <row r="11" spans="1:9" ht="14.45" x14ac:dyDescent="0.25">
      <c r="A11" s="2">
        <v>21001</v>
      </c>
      <c r="B11" s="53" t="s">
        <v>58</v>
      </c>
      <c r="F11" s="13">
        <f>SUM(F12:F15)</f>
        <v>0</v>
      </c>
      <c r="H11" s="36">
        <f>SUM(H13:H15)</f>
        <v>5837</v>
      </c>
    </row>
    <row r="12" spans="1:9" ht="14.45" x14ac:dyDescent="0.25">
      <c r="A12" s="2"/>
      <c r="B12" s="1" t="s">
        <v>59</v>
      </c>
      <c r="F12" s="15"/>
      <c r="H12" s="37"/>
    </row>
    <row r="13" spans="1:9" ht="14.45" x14ac:dyDescent="0.25">
      <c r="B13" s="1"/>
      <c r="H13" s="34"/>
    </row>
    <row r="14" spans="1:9" ht="14.45" x14ac:dyDescent="0.25">
      <c r="A14" s="3">
        <v>106001</v>
      </c>
      <c r="B14" t="s">
        <v>22</v>
      </c>
      <c r="H14" s="34">
        <v>0</v>
      </c>
    </row>
    <row r="15" spans="1:9" x14ac:dyDescent="0.25">
      <c r="B15" t="s">
        <v>217</v>
      </c>
      <c r="H15" s="34">
        <v>5837</v>
      </c>
    </row>
    <row r="16" spans="1:9" ht="15.2" x14ac:dyDescent="0.25">
      <c r="H16" s="34"/>
    </row>
    <row r="17" spans="1:8" x14ac:dyDescent="0.25">
      <c r="B17" s="1" t="s">
        <v>203</v>
      </c>
      <c r="D17" s="15"/>
      <c r="E17" s="15"/>
      <c r="F17" s="13">
        <f>SUM(F19:F24)</f>
        <v>237827</v>
      </c>
      <c r="G17" s="15"/>
      <c r="H17" s="36">
        <f>SUM(H19:H24)</f>
        <v>151227</v>
      </c>
    </row>
    <row r="18" spans="1:8" ht="15.2" x14ac:dyDescent="0.25">
      <c r="B18" s="1" t="s">
        <v>69</v>
      </c>
      <c r="D18" s="15"/>
      <c r="E18" s="15"/>
      <c r="F18" s="15"/>
      <c r="G18" s="15"/>
      <c r="H18" s="37"/>
    </row>
    <row r="19" spans="1:8" x14ac:dyDescent="0.25">
      <c r="B19" t="s">
        <v>66</v>
      </c>
      <c r="D19" s="15"/>
      <c r="E19" s="15"/>
      <c r="F19" s="47">
        <v>0</v>
      </c>
      <c r="G19" s="15"/>
      <c r="H19" s="37"/>
    </row>
    <row r="20" spans="1:8" x14ac:dyDescent="0.25">
      <c r="B20" t="s">
        <v>65</v>
      </c>
      <c r="D20" s="15"/>
      <c r="E20" s="15"/>
      <c r="F20" s="47">
        <v>27289</v>
      </c>
      <c r="G20" s="15"/>
      <c r="H20" s="99">
        <v>5809</v>
      </c>
    </row>
    <row r="21" spans="1:8" x14ac:dyDescent="0.25">
      <c r="A21" s="3">
        <v>21040</v>
      </c>
      <c r="B21" t="s">
        <v>233</v>
      </c>
      <c r="F21" s="12">
        <v>70000</v>
      </c>
      <c r="H21" s="34">
        <v>27000</v>
      </c>
    </row>
    <row r="22" spans="1:8" x14ac:dyDescent="0.25">
      <c r="B22" t="s">
        <v>240</v>
      </c>
      <c r="H22" s="34">
        <v>1346</v>
      </c>
    </row>
    <row r="23" spans="1:8" x14ac:dyDescent="0.25">
      <c r="A23" s="3">
        <v>21050</v>
      </c>
      <c r="B23" t="s">
        <v>50</v>
      </c>
      <c r="F23" s="12">
        <v>140538</v>
      </c>
      <c r="H23" s="34">
        <v>82547</v>
      </c>
    </row>
    <row r="24" spans="1:8" x14ac:dyDescent="0.25">
      <c r="A24" s="3">
        <v>21085</v>
      </c>
      <c r="B24" t="s">
        <v>218</v>
      </c>
      <c r="H24" s="34">
        <v>34525</v>
      </c>
    </row>
    <row r="25" spans="1:8" ht="15.2" x14ac:dyDescent="0.25">
      <c r="H25" s="34"/>
    </row>
    <row r="26" spans="1:8" x14ac:dyDescent="0.25">
      <c r="H26" s="34"/>
    </row>
    <row r="27" spans="1:8" x14ac:dyDescent="0.25">
      <c r="A27" s="2"/>
      <c r="B27" s="1" t="s">
        <v>68</v>
      </c>
      <c r="D27" s="15"/>
      <c r="E27" s="15"/>
      <c r="F27" s="13">
        <v>65000</v>
      </c>
      <c r="G27" s="15"/>
      <c r="H27" s="36">
        <f>H28+H36+H45</f>
        <v>42560</v>
      </c>
    </row>
    <row r="28" spans="1:8" x14ac:dyDescent="0.25">
      <c r="B28" s="1" t="s">
        <v>27</v>
      </c>
      <c r="F28" s="13">
        <v>45000</v>
      </c>
      <c r="H28" s="36">
        <f>SUM(H29:H34)</f>
        <v>24811</v>
      </c>
    </row>
    <row r="29" spans="1:8" x14ac:dyDescent="0.25">
      <c r="B29" t="s">
        <v>24</v>
      </c>
      <c r="F29" s="12">
        <v>0</v>
      </c>
      <c r="H29" s="34"/>
    </row>
    <row r="30" spans="1:8" x14ac:dyDescent="0.25">
      <c r="B30" t="s">
        <v>23</v>
      </c>
      <c r="F30" s="12">
        <v>0</v>
      </c>
      <c r="H30" s="34"/>
    </row>
    <row r="31" spans="1:8" x14ac:dyDescent="0.25">
      <c r="B31" t="s">
        <v>65</v>
      </c>
      <c r="F31" s="12">
        <v>0</v>
      </c>
      <c r="H31" s="34"/>
    </row>
    <row r="32" spans="1:8" x14ac:dyDescent="0.25">
      <c r="B32" t="s">
        <v>50</v>
      </c>
      <c r="F32" s="12">
        <v>0</v>
      </c>
      <c r="H32" s="34">
        <v>19686</v>
      </c>
    </row>
    <row r="33" spans="1:9" x14ac:dyDescent="0.25">
      <c r="B33" t="s">
        <v>241</v>
      </c>
      <c r="F33" s="12">
        <v>0</v>
      </c>
      <c r="H33" s="34">
        <v>4875</v>
      </c>
    </row>
    <row r="34" spans="1:9" x14ac:dyDescent="0.25">
      <c r="B34" t="s">
        <v>33</v>
      </c>
      <c r="F34" s="12">
        <v>0</v>
      </c>
      <c r="H34" s="34">
        <v>250</v>
      </c>
    </row>
    <row r="35" spans="1:9" x14ac:dyDescent="0.25">
      <c r="F35" s="12">
        <v>0</v>
      </c>
      <c r="H35" s="34"/>
    </row>
    <row r="36" spans="1:9" s="1" customFormat="1" x14ac:dyDescent="0.25">
      <c r="A36" s="2"/>
      <c r="B36" s="1" t="s">
        <v>28</v>
      </c>
      <c r="F36" s="13">
        <f>SUM(F37:F42)</f>
        <v>0</v>
      </c>
      <c r="H36" s="36">
        <f>SUM(H37:H42)</f>
        <v>6779</v>
      </c>
      <c r="I36" s="2"/>
    </row>
    <row r="37" spans="1:9" s="1" customFormat="1" x14ac:dyDescent="0.25">
      <c r="A37" s="2"/>
      <c r="B37" t="s">
        <v>24</v>
      </c>
      <c r="F37" s="54">
        <v>0</v>
      </c>
      <c r="H37" s="55"/>
      <c r="I37" s="2"/>
    </row>
    <row r="38" spans="1:9" s="1" customFormat="1" x14ac:dyDescent="0.25">
      <c r="A38" s="2"/>
      <c r="B38" t="s">
        <v>66</v>
      </c>
      <c r="F38" s="54">
        <v>0</v>
      </c>
      <c r="H38" s="55"/>
      <c r="I38" s="2"/>
    </row>
    <row r="39" spans="1:9" s="1" customFormat="1" x14ac:dyDescent="0.25">
      <c r="A39" s="2"/>
      <c r="B39" t="s">
        <v>65</v>
      </c>
      <c r="F39" s="54">
        <v>0</v>
      </c>
      <c r="H39" s="55">
        <v>80</v>
      </c>
      <c r="I39" s="2"/>
    </row>
    <row r="40" spans="1:9" s="1" customFormat="1" x14ac:dyDescent="0.25">
      <c r="A40" s="2"/>
      <c r="B40" t="s">
        <v>50</v>
      </c>
      <c r="F40" s="54">
        <v>0</v>
      </c>
      <c r="H40" s="55">
        <v>1312</v>
      </c>
      <c r="I40" s="2"/>
    </row>
    <row r="41" spans="1:9" s="1" customFormat="1" x14ac:dyDescent="0.25">
      <c r="A41" s="2"/>
      <c r="B41" t="s">
        <v>242</v>
      </c>
      <c r="F41" s="54">
        <v>0</v>
      </c>
      <c r="H41" s="55">
        <v>5387</v>
      </c>
      <c r="I41" s="2"/>
    </row>
    <row r="42" spans="1:9" s="1" customFormat="1" ht="15.4" customHeight="1" x14ac:dyDescent="0.25">
      <c r="A42" s="2"/>
      <c r="B42" t="s">
        <v>33</v>
      </c>
      <c r="F42" s="54">
        <v>0</v>
      </c>
      <c r="H42" s="55"/>
      <c r="I42" s="2"/>
    </row>
    <row r="43" spans="1:9" s="1" customFormat="1" x14ac:dyDescent="0.25">
      <c r="A43" s="2"/>
      <c r="B43"/>
      <c r="F43" s="14"/>
      <c r="H43" s="42"/>
      <c r="I43" s="2"/>
    </row>
    <row r="44" spans="1:9" x14ac:dyDescent="0.25">
      <c r="F44" s="54"/>
      <c r="H44" s="55"/>
    </row>
    <row r="45" spans="1:9" x14ac:dyDescent="0.25">
      <c r="B45" s="1" t="s">
        <v>202</v>
      </c>
      <c r="F45" s="13">
        <v>15000</v>
      </c>
      <c r="H45" s="36">
        <f>SUM(H46:H48)</f>
        <v>10970</v>
      </c>
    </row>
    <row r="46" spans="1:9" x14ac:dyDescent="0.25">
      <c r="B46" t="s">
        <v>25</v>
      </c>
      <c r="F46" s="12">
        <v>0</v>
      </c>
      <c r="H46" s="34"/>
    </row>
    <row r="47" spans="1:9" x14ac:dyDescent="0.25">
      <c r="B47" t="s">
        <v>67</v>
      </c>
      <c r="F47" s="12">
        <v>0</v>
      </c>
      <c r="H47" s="34">
        <v>4113</v>
      </c>
    </row>
    <row r="48" spans="1:9" x14ac:dyDescent="0.25">
      <c r="B48" t="s">
        <v>50</v>
      </c>
      <c r="F48" s="12">
        <v>0</v>
      </c>
      <c r="H48" s="34">
        <v>6857</v>
      </c>
    </row>
    <row r="49" spans="2:10" x14ac:dyDescent="0.25">
      <c r="B49" s="1"/>
      <c r="H49" s="34"/>
    </row>
    <row r="50" spans="2:10" x14ac:dyDescent="0.25">
      <c r="B50" s="1"/>
      <c r="H50" s="34"/>
    </row>
    <row r="51" spans="2:10" x14ac:dyDescent="0.25">
      <c r="B51" s="1" t="s">
        <v>46</v>
      </c>
      <c r="D51" s="15"/>
      <c r="F51" s="13">
        <f>SUM(F52:F53)</f>
        <v>0</v>
      </c>
      <c r="H51" s="36">
        <f>SUM(H52:H53)</f>
        <v>-45839</v>
      </c>
      <c r="J51" s="29"/>
    </row>
    <row r="52" spans="2:10" x14ac:dyDescent="0.25">
      <c r="B52" t="s">
        <v>47</v>
      </c>
      <c r="F52" s="12">
        <v>581109</v>
      </c>
      <c r="H52" s="34">
        <v>451344</v>
      </c>
    </row>
    <row r="53" spans="2:10" x14ac:dyDescent="0.25">
      <c r="B53" t="s">
        <v>48</v>
      </c>
      <c r="F53" s="12">
        <v>-581109</v>
      </c>
      <c r="H53" s="34">
        <v>-497183</v>
      </c>
    </row>
    <row r="54" spans="2:10" x14ac:dyDescent="0.25">
      <c r="H54" s="34"/>
    </row>
    <row r="55" spans="2:10" x14ac:dyDescent="0.25">
      <c r="B55" s="1"/>
    </row>
    <row r="56" spans="2:10" x14ac:dyDescent="0.25">
      <c r="B56" s="1"/>
    </row>
  </sheetData>
  <pageMargins left="0.23622047244094491" right="0.23622047244094491" top="0.74803149606299213" bottom="0.74803149606299213" header="0.31496062992125984" footer="0.31496062992125984"/>
  <pageSetup paperSize="9" firstPageNumber="4" orientation="landscape" useFirstPageNumber="1" r:id="rId1"/>
  <headerFooter>
    <oddHeader xml:space="preserve">&amp;R
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showGridLines="0" topLeftCell="B1" zoomScaleNormal="100" workbookViewId="0">
      <selection activeCell="H19" sqref="H19"/>
    </sheetView>
  </sheetViews>
  <sheetFormatPr defaultRowHeight="15" x14ac:dyDescent="0.25"/>
  <cols>
    <col min="1" max="1" width="8.7109375" style="3" hidden="1" customWidth="1"/>
    <col min="2" max="2" width="35.7109375" customWidth="1"/>
    <col min="3" max="5" width="3.7109375" customWidth="1"/>
    <col min="6" max="6" width="15.7109375" style="12" customWidth="1"/>
    <col min="7" max="7" width="3.7109375" customWidth="1"/>
    <col min="8" max="8" width="15.7109375" style="5" customWidth="1"/>
    <col min="9" max="9" width="7.42578125" style="12" customWidth="1"/>
    <col min="10" max="10" width="6.5703125" style="3" customWidth="1"/>
    <col min="11" max="11" width="3.5703125" hidden="1" customWidth="1"/>
    <col min="12" max="12" width="16.7109375" customWidth="1"/>
  </cols>
  <sheetData>
    <row r="1" spans="1:11" ht="20.65" x14ac:dyDescent="0.35">
      <c r="A1" s="41"/>
      <c r="B1" s="41" t="str">
        <f>Indtægter!B1</f>
        <v>FOA Mariagerfjord</v>
      </c>
      <c r="C1" s="41"/>
      <c r="D1" s="41"/>
      <c r="E1" s="41"/>
      <c r="F1" s="41"/>
      <c r="G1" s="41"/>
      <c r="H1" s="41"/>
      <c r="I1" s="41"/>
    </row>
    <row r="2" spans="1:11" ht="15.4" customHeight="1" x14ac:dyDescent="0.25">
      <c r="K2" s="27">
        <v>0.02</v>
      </c>
    </row>
    <row r="3" spans="1:11" s="25" customFormat="1" ht="29.1" x14ac:dyDescent="0.25">
      <c r="D3" s="21"/>
      <c r="E3" s="22"/>
      <c r="F3" s="21" t="str">
        <f>'Budget oversigt'!E2</f>
        <v>Budget 2025</v>
      </c>
      <c r="G3" s="22"/>
      <c r="H3" s="33" t="str">
        <f>'Budget oversigt'!G2</f>
        <v>30/9 2025</v>
      </c>
      <c r="I3" s="21"/>
      <c r="J3" s="25" t="s">
        <v>57</v>
      </c>
    </row>
    <row r="4" spans="1:11" ht="14.45" x14ac:dyDescent="0.25">
      <c r="H4" s="34"/>
    </row>
    <row r="5" spans="1:11" s="1" customFormat="1" x14ac:dyDescent="0.25">
      <c r="A5" s="2"/>
      <c r="B5" s="18" t="s">
        <v>145</v>
      </c>
      <c r="D5" s="15"/>
      <c r="E5" s="15"/>
      <c r="F5" s="13">
        <f>F7+F30</f>
        <v>271325</v>
      </c>
      <c r="G5" s="15"/>
      <c r="H5" s="36">
        <f>H7+H30</f>
        <v>162000</v>
      </c>
      <c r="I5" s="15"/>
      <c r="J5" s="2"/>
    </row>
    <row r="6" spans="1:11" s="1" customFormat="1" ht="14.45" x14ac:dyDescent="0.25">
      <c r="A6" s="2"/>
      <c r="D6" s="15"/>
      <c r="E6" s="15"/>
      <c r="F6" s="15"/>
      <c r="G6" s="15"/>
      <c r="H6" s="37"/>
      <c r="I6" s="15"/>
      <c r="J6" s="2"/>
    </row>
    <row r="7" spans="1:11" s="1" customFormat="1" ht="14.45" x14ac:dyDescent="0.25">
      <c r="A7" s="2"/>
      <c r="B7" s="1" t="s">
        <v>52</v>
      </c>
      <c r="D7" s="15"/>
      <c r="E7" s="15"/>
      <c r="F7" s="13">
        <f>SUM(F9:F245)</f>
        <v>271325</v>
      </c>
      <c r="G7" s="15"/>
      <c r="H7" s="36">
        <f>SUM(H9:H26)</f>
        <v>162000</v>
      </c>
      <c r="I7" s="15"/>
      <c r="J7" s="2"/>
    </row>
    <row r="8" spans="1:11" ht="14.45" x14ac:dyDescent="0.25">
      <c r="H8" s="34"/>
    </row>
    <row r="9" spans="1:11" ht="14.45" x14ac:dyDescent="0.25">
      <c r="B9" t="s">
        <v>151</v>
      </c>
      <c r="F9" s="12">
        <v>20000</v>
      </c>
      <c r="H9" s="34">
        <v>6788</v>
      </c>
    </row>
    <row r="10" spans="1:11" x14ac:dyDescent="0.25">
      <c r="B10" t="s">
        <v>196</v>
      </c>
      <c r="F10" s="12">
        <v>5000</v>
      </c>
      <c r="H10" s="34">
        <v>1214</v>
      </c>
    </row>
    <row r="11" spans="1:11" x14ac:dyDescent="0.25">
      <c r="B11" t="s">
        <v>197</v>
      </c>
      <c r="F11" s="12">
        <v>12000</v>
      </c>
      <c r="H11" s="34">
        <v>4553</v>
      </c>
    </row>
    <row r="12" spans="1:11" x14ac:dyDescent="0.25">
      <c r="B12" t="s">
        <v>200</v>
      </c>
      <c r="H12" s="34">
        <v>18435</v>
      </c>
      <c r="J12" s="12" t="s">
        <v>243</v>
      </c>
    </row>
    <row r="13" spans="1:11" x14ac:dyDescent="0.25">
      <c r="B13" t="s">
        <v>135</v>
      </c>
      <c r="H13" s="34"/>
      <c r="I13" s="77"/>
      <c r="J13"/>
    </row>
    <row r="14" spans="1:11" x14ac:dyDescent="0.25">
      <c r="A14" s="3">
        <v>32295</v>
      </c>
      <c r="B14" t="s">
        <v>44</v>
      </c>
      <c r="F14" s="12">
        <v>10000</v>
      </c>
      <c r="H14" s="34">
        <v>5344</v>
      </c>
      <c r="J14" s="12" t="s">
        <v>235</v>
      </c>
    </row>
    <row r="15" spans="1:11" x14ac:dyDescent="0.25">
      <c r="B15" t="s">
        <v>236</v>
      </c>
      <c r="F15" s="12">
        <v>38000</v>
      </c>
      <c r="H15" s="34">
        <v>36341</v>
      </c>
      <c r="J15" s="12"/>
    </row>
    <row r="16" spans="1:11" x14ac:dyDescent="0.25">
      <c r="A16" s="3">
        <v>32140</v>
      </c>
      <c r="B16" t="s">
        <v>198</v>
      </c>
      <c r="H16" s="34">
        <v>5225</v>
      </c>
      <c r="J16"/>
    </row>
    <row r="17" spans="1:10" ht="14.45" x14ac:dyDescent="0.25">
      <c r="A17" s="3">
        <v>32070</v>
      </c>
      <c r="B17" t="s">
        <v>131</v>
      </c>
      <c r="F17" s="12">
        <v>100</v>
      </c>
      <c r="H17" s="34"/>
      <c r="J17"/>
    </row>
    <row r="18" spans="1:10" x14ac:dyDescent="0.25">
      <c r="A18" s="3">
        <v>32240</v>
      </c>
      <c r="B18" t="s">
        <v>32</v>
      </c>
      <c r="F18" s="12">
        <v>1000</v>
      </c>
      <c r="H18" s="34">
        <v>3281</v>
      </c>
      <c r="J18" s="12" t="s">
        <v>237</v>
      </c>
    </row>
    <row r="19" spans="1:10" x14ac:dyDescent="0.25">
      <c r="B19" t="s">
        <v>220</v>
      </c>
      <c r="F19" s="12">
        <v>3000</v>
      </c>
      <c r="H19" s="34">
        <v>-2605</v>
      </c>
      <c r="J19" s="12" t="s">
        <v>222</v>
      </c>
    </row>
    <row r="20" spans="1:10" ht="14.45" x14ac:dyDescent="0.25">
      <c r="A20" s="3">
        <v>32010</v>
      </c>
      <c r="B20" t="s">
        <v>60</v>
      </c>
      <c r="F20" s="12">
        <v>12000</v>
      </c>
      <c r="H20" s="34">
        <v>11053</v>
      </c>
      <c r="I20" s="77"/>
      <c r="J20"/>
    </row>
    <row r="21" spans="1:10" x14ac:dyDescent="0.25">
      <c r="B21" t="s">
        <v>219</v>
      </c>
      <c r="F21" s="12">
        <v>100000</v>
      </c>
      <c r="H21" s="34"/>
      <c r="I21" s="77"/>
      <c r="J21"/>
    </row>
    <row r="22" spans="1:10" ht="14.45" x14ac:dyDescent="0.25">
      <c r="A22" s="3">
        <v>32120</v>
      </c>
      <c r="B22" t="s">
        <v>31</v>
      </c>
      <c r="F22" s="12">
        <v>6206</v>
      </c>
      <c r="H22" s="34">
        <v>3548</v>
      </c>
      <c r="J22"/>
    </row>
    <row r="23" spans="1:10" ht="14.45" x14ac:dyDescent="0.25">
      <c r="B23" t="s">
        <v>201</v>
      </c>
      <c r="H23" s="34">
        <v>20367</v>
      </c>
      <c r="J23" t="s">
        <v>225</v>
      </c>
    </row>
    <row r="24" spans="1:10" ht="14.45" x14ac:dyDescent="0.25">
      <c r="B24" t="s">
        <v>234</v>
      </c>
      <c r="H24" s="34">
        <v>19071</v>
      </c>
      <c r="J24"/>
    </row>
    <row r="25" spans="1:10" ht="14.45" x14ac:dyDescent="0.25">
      <c r="A25" s="3">
        <v>32040</v>
      </c>
      <c r="B25" t="s">
        <v>29</v>
      </c>
      <c r="F25" s="12">
        <v>50000</v>
      </c>
      <c r="H25" s="34">
        <v>14812</v>
      </c>
      <c r="J25"/>
    </row>
    <row r="26" spans="1:10" x14ac:dyDescent="0.25">
      <c r="A26" s="3">
        <v>32050</v>
      </c>
      <c r="B26" t="s">
        <v>30</v>
      </c>
      <c r="F26" s="12">
        <v>14019</v>
      </c>
      <c r="H26" s="34">
        <v>14573</v>
      </c>
      <c r="J26"/>
    </row>
    <row r="27" spans="1:10" ht="15.2" x14ac:dyDescent="0.25">
      <c r="H27" s="12"/>
    </row>
    <row r="28" spans="1:10" ht="14.45" x14ac:dyDescent="0.25">
      <c r="H28" s="12"/>
    </row>
    <row r="29" spans="1:10" ht="15.2" x14ac:dyDescent="0.25">
      <c r="H29" s="12"/>
    </row>
    <row r="30" spans="1:10" ht="15.2" x14ac:dyDescent="0.25">
      <c r="B30" s="1"/>
      <c r="D30" s="47"/>
      <c r="E30" s="47"/>
      <c r="F30" s="15"/>
      <c r="G30" s="47"/>
      <c r="H30" s="15"/>
      <c r="I30" s="15"/>
    </row>
    <row r="31" spans="1:10" ht="15.2" x14ac:dyDescent="0.25">
      <c r="F31" s="29"/>
      <c r="H31" s="29"/>
    </row>
    <row r="32" spans="1:10" x14ac:dyDescent="0.25">
      <c r="F32" s="29"/>
      <c r="H32" s="29"/>
    </row>
    <row r="33" spans="6:8" x14ac:dyDescent="0.25">
      <c r="F33" s="29"/>
      <c r="H33" s="29"/>
    </row>
  </sheetData>
  <pageMargins left="0.23622047244094491" right="0.23622047244094491" top="0.74803149606299213" bottom="0.74803149606299213" header="0.31496062992125984" footer="0.31496062992125984"/>
  <pageSetup paperSize="9" firstPageNumber="8" orientation="landscape" useFirstPageNumber="1" r:id="rId1"/>
  <headerFooter>
    <oddHeader xml:space="preserve">&amp;C
&amp;R
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"/>
  <sheetViews>
    <sheetView showGridLines="0" topLeftCell="B1" workbookViewId="0">
      <selection activeCell="J13" sqref="J13"/>
    </sheetView>
  </sheetViews>
  <sheetFormatPr defaultRowHeight="15" x14ac:dyDescent="0.25"/>
  <cols>
    <col min="1" max="1" width="8.7109375" style="3" hidden="1" customWidth="1"/>
    <col min="2" max="2" width="40.28515625" customWidth="1"/>
    <col min="3" max="3" width="3.42578125" customWidth="1"/>
    <col min="4" max="4" width="3.7109375" customWidth="1"/>
    <col min="5" max="5" width="15.7109375" style="5" customWidth="1"/>
    <col min="6" max="6" width="3.7109375" customWidth="1"/>
    <col min="7" max="7" width="15.5703125" style="5" customWidth="1"/>
    <col min="8" max="8" width="3.5703125" hidden="1" customWidth="1"/>
    <col min="9" max="9" width="9.140625" style="3"/>
  </cols>
  <sheetData>
    <row r="1" spans="1:12" ht="20.65" x14ac:dyDescent="0.35">
      <c r="A1" s="41"/>
      <c r="B1" s="41" t="str">
        <f>Indtægter!B1</f>
        <v>FOA Mariagerfjord</v>
      </c>
      <c r="C1" s="41"/>
      <c r="D1" s="41"/>
      <c r="E1" s="41"/>
      <c r="F1" s="41"/>
      <c r="G1" s="41"/>
    </row>
    <row r="2" spans="1:12" ht="15.4" customHeight="1" x14ac:dyDescent="0.25">
      <c r="H2" s="27">
        <v>1.95E-2</v>
      </c>
    </row>
    <row r="3" spans="1:12" s="25" customFormat="1" ht="29.1" x14ac:dyDescent="0.25">
      <c r="C3" s="21"/>
      <c r="D3" s="22"/>
      <c r="E3" s="21" t="str">
        <f>'Budget oversigt'!E2</f>
        <v>Budget 2025</v>
      </c>
      <c r="F3" s="22"/>
      <c r="G3" s="33" t="str">
        <f>'Budget oversigt'!G2</f>
        <v>30/9 2025</v>
      </c>
      <c r="I3" s="25" t="s">
        <v>57</v>
      </c>
    </row>
    <row r="4" spans="1:12" ht="14.45" x14ac:dyDescent="0.25">
      <c r="E4" s="12"/>
      <c r="G4" s="34"/>
    </row>
    <row r="5" spans="1:12" ht="14.45" x14ac:dyDescent="0.25">
      <c r="B5" s="1" t="s">
        <v>34</v>
      </c>
      <c r="C5" s="12"/>
      <c r="D5" s="15"/>
      <c r="E5" s="13">
        <f>SUM(E6:E15)</f>
        <v>339275</v>
      </c>
      <c r="F5" s="15"/>
      <c r="G5" s="36">
        <f>SUM(G6:G15)</f>
        <v>252899</v>
      </c>
    </row>
    <row r="6" spans="1:12" ht="14.45" x14ac:dyDescent="0.25">
      <c r="E6" s="12"/>
      <c r="G6" s="34"/>
    </row>
    <row r="7" spans="1:12" x14ac:dyDescent="0.25">
      <c r="A7" s="3">
        <v>37070</v>
      </c>
      <c r="B7" t="s">
        <v>38</v>
      </c>
      <c r="E7" s="12">
        <v>52000</v>
      </c>
      <c r="G7" s="34">
        <v>29264</v>
      </c>
      <c r="I7" s="75"/>
      <c r="J7" s="56"/>
      <c r="K7" s="56"/>
      <c r="L7" s="56"/>
    </row>
    <row r="8" spans="1:12" x14ac:dyDescent="0.25">
      <c r="A8" s="3">
        <v>37290</v>
      </c>
      <c r="B8" t="s">
        <v>43</v>
      </c>
      <c r="E8" s="12">
        <v>50000</v>
      </c>
      <c r="G8" s="34">
        <v>49110</v>
      </c>
      <c r="I8" s="75"/>
      <c r="J8" s="56"/>
      <c r="K8" s="56"/>
      <c r="L8" s="56"/>
    </row>
    <row r="9" spans="1:12" x14ac:dyDescent="0.25">
      <c r="B9" t="s">
        <v>132</v>
      </c>
      <c r="E9" s="12">
        <v>132275</v>
      </c>
      <c r="G9" s="34">
        <v>106253</v>
      </c>
      <c r="I9" s="76"/>
    </row>
    <row r="10" spans="1:12" ht="14.45" x14ac:dyDescent="0.25">
      <c r="A10" s="3">
        <v>37130</v>
      </c>
      <c r="B10" t="s">
        <v>37</v>
      </c>
      <c r="E10" s="12">
        <v>10000</v>
      </c>
      <c r="G10" s="34">
        <v>6240</v>
      </c>
      <c r="I10" s="75"/>
      <c r="J10" s="56"/>
      <c r="K10" s="56"/>
      <c r="L10" s="56"/>
    </row>
    <row r="11" spans="1:12" x14ac:dyDescent="0.25">
      <c r="A11" s="3">
        <v>37060</v>
      </c>
      <c r="B11" t="s">
        <v>133</v>
      </c>
      <c r="E11" s="12">
        <v>10000</v>
      </c>
      <c r="G11" s="34">
        <v>18749</v>
      </c>
      <c r="I11" s="76"/>
      <c r="J11" s="56" t="s">
        <v>244</v>
      </c>
      <c r="K11" s="56"/>
      <c r="L11" s="56"/>
    </row>
    <row r="12" spans="1:12" x14ac:dyDescent="0.25">
      <c r="A12" s="3">
        <v>37040</v>
      </c>
      <c r="B12" t="s">
        <v>36</v>
      </c>
      <c r="E12" s="12">
        <v>12000</v>
      </c>
      <c r="G12" s="34">
        <v>-2036</v>
      </c>
      <c r="I12" s="75"/>
      <c r="J12" t="s">
        <v>247</v>
      </c>
    </row>
    <row r="13" spans="1:12" x14ac:dyDescent="0.25">
      <c r="A13" s="3">
        <v>37030</v>
      </c>
      <c r="B13" t="s">
        <v>35</v>
      </c>
      <c r="E13" s="12">
        <v>15000</v>
      </c>
      <c r="G13" s="34">
        <v>14331</v>
      </c>
      <c r="I13" s="75"/>
    </row>
    <row r="14" spans="1:12" x14ac:dyDescent="0.25">
      <c r="B14" t="s">
        <v>134</v>
      </c>
      <c r="E14" s="5">
        <v>8000</v>
      </c>
      <c r="G14" s="34">
        <v>7362</v>
      </c>
      <c r="J14" t="s">
        <v>223</v>
      </c>
    </row>
    <row r="15" spans="1:12" x14ac:dyDescent="0.25">
      <c r="A15" s="3">
        <v>37150</v>
      </c>
      <c r="B15" t="s">
        <v>226</v>
      </c>
      <c r="E15" s="12">
        <v>50000</v>
      </c>
      <c r="G15" s="34">
        <v>23626</v>
      </c>
      <c r="I15" s="75"/>
      <c r="J15" s="56"/>
      <c r="K15" s="56"/>
      <c r="L15" s="56"/>
    </row>
    <row r="16" spans="1:12" x14ac:dyDescent="0.25">
      <c r="E16" s="12"/>
      <c r="G16" s="34"/>
    </row>
    <row r="17" spans="1:11" x14ac:dyDescent="0.25">
      <c r="A17" s="3">
        <v>38020</v>
      </c>
      <c r="B17" t="s">
        <v>61</v>
      </c>
      <c r="E17" s="13">
        <v>66597</v>
      </c>
      <c r="G17" s="36">
        <v>66597</v>
      </c>
      <c r="I17" s="52"/>
      <c r="J17" s="56"/>
      <c r="K17" s="74"/>
    </row>
    <row r="18" spans="1:11" x14ac:dyDescent="0.25">
      <c r="E18" s="12"/>
      <c r="G18" s="34"/>
      <c r="I18" s="50"/>
      <c r="J18" s="50"/>
    </row>
    <row r="19" spans="1:11" x14ac:dyDescent="0.25">
      <c r="E19" s="12"/>
      <c r="G19" s="34"/>
      <c r="I19" s="50"/>
      <c r="J19" s="50"/>
    </row>
    <row r="20" spans="1:11" x14ac:dyDescent="0.25">
      <c r="A20" s="3">
        <v>43010</v>
      </c>
      <c r="B20" t="s">
        <v>11</v>
      </c>
      <c r="E20" s="13">
        <v>0</v>
      </c>
      <c r="G20" s="36">
        <v>0</v>
      </c>
      <c r="I20" s="50"/>
      <c r="J20" s="50"/>
    </row>
    <row r="21" spans="1:11" x14ac:dyDescent="0.25">
      <c r="I21" s="50"/>
      <c r="J21" s="50"/>
    </row>
    <row r="22" spans="1:11" x14ac:dyDescent="0.25">
      <c r="I22" s="50"/>
      <c r="J22" s="50"/>
    </row>
    <row r="23" spans="1:11" x14ac:dyDescent="0.25">
      <c r="I23" s="50"/>
      <c r="J23" s="50"/>
    </row>
    <row r="24" spans="1:11" x14ac:dyDescent="0.25">
      <c r="I24" s="50"/>
      <c r="J24" s="50"/>
    </row>
    <row r="25" spans="1:11" x14ac:dyDescent="0.25">
      <c r="I25" s="50"/>
      <c r="J25" s="50"/>
    </row>
  </sheetData>
  <pageMargins left="0.23622047244094491" right="0.23622047244094491" top="0.74803149606299213" bottom="0.74803149606299213" header="0.31496062992125984" footer="0.31496062992125984"/>
  <pageSetup paperSize="9" firstPageNumber="11" orientation="landscape" useFirstPageNumber="1" r:id="rId1"/>
  <headerFooter>
    <oddHeader xml:space="preserve">&amp;R
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showGridLines="0" topLeftCell="B1" workbookViewId="0">
      <selection activeCell="I9" sqref="I9"/>
    </sheetView>
  </sheetViews>
  <sheetFormatPr defaultRowHeight="15" x14ac:dyDescent="0.25"/>
  <cols>
    <col min="1" max="1" width="8.7109375" style="3" hidden="1" customWidth="1"/>
    <col min="2" max="2" width="35.7109375" customWidth="1"/>
    <col min="3" max="6" width="3.7109375" customWidth="1"/>
    <col min="7" max="7" width="15.7109375" style="5" customWidth="1"/>
    <col min="8" max="8" width="5.42578125" customWidth="1"/>
    <col min="9" max="9" width="15.7109375" style="5" customWidth="1"/>
    <col min="10" max="10" width="4.42578125" customWidth="1"/>
  </cols>
  <sheetData>
    <row r="1" spans="1:11" ht="20.65" x14ac:dyDescent="0.35">
      <c r="A1" s="112" t="str">
        <f>Indtægter!B1</f>
        <v>FOA Mariagerfjord</v>
      </c>
      <c r="B1" s="112"/>
      <c r="C1" s="112"/>
      <c r="D1" s="112"/>
      <c r="E1" s="112"/>
      <c r="F1" s="112"/>
      <c r="G1" s="41"/>
      <c r="I1" s="41"/>
    </row>
    <row r="2" spans="1:11" ht="15.4" customHeight="1" x14ac:dyDescent="0.35">
      <c r="A2" s="4"/>
      <c r="B2" s="4"/>
      <c r="C2" s="4"/>
      <c r="D2" s="4"/>
      <c r="E2" s="4"/>
      <c r="F2" s="4"/>
      <c r="G2" s="7"/>
      <c r="I2" s="7"/>
    </row>
    <row r="3" spans="1:11" ht="15.4" customHeight="1" x14ac:dyDescent="0.25"/>
    <row r="4" spans="1:11" s="25" customFormat="1" ht="29.1" x14ac:dyDescent="0.25">
      <c r="D4" s="21"/>
      <c r="E4" s="21"/>
      <c r="F4" s="21"/>
      <c r="G4" s="21" t="str">
        <f>'Budget oversigt'!E2</f>
        <v>Budget 2025</v>
      </c>
      <c r="I4" s="21" t="str">
        <f>'Budget oversigt'!G2</f>
        <v>30/9 2025</v>
      </c>
      <c r="K4" s="25" t="s">
        <v>57</v>
      </c>
    </row>
    <row r="5" spans="1:11" ht="14.45" x14ac:dyDescent="0.25">
      <c r="G5" s="12"/>
      <c r="I5" s="12"/>
    </row>
    <row r="6" spans="1:11" s="1" customFormat="1" ht="14.45" x14ac:dyDescent="0.25">
      <c r="A6" s="2"/>
      <c r="B6" s="1" t="s">
        <v>39</v>
      </c>
      <c r="D6" s="14"/>
      <c r="E6" s="15"/>
      <c r="F6" s="15"/>
      <c r="G6" s="13">
        <f>SUM(G7:G11)</f>
        <v>-169000</v>
      </c>
      <c r="I6" s="13">
        <f>SUM(I7:I11)</f>
        <v>-119460</v>
      </c>
    </row>
    <row r="7" spans="1:11" ht="14.45" x14ac:dyDescent="0.25">
      <c r="G7" s="12"/>
      <c r="I7" s="12"/>
    </row>
    <row r="8" spans="1:11" x14ac:dyDescent="0.25">
      <c r="A8" s="3">
        <v>40010</v>
      </c>
      <c r="B8" t="s">
        <v>199</v>
      </c>
      <c r="G8" s="12">
        <v>-170000</v>
      </c>
      <c r="I8" s="12">
        <v>-122710</v>
      </c>
    </row>
    <row r="9" spans="1:11" x14ac:dyDescent="0.25">
      <c r="A9" s="3">
        <v>40020</v>
      </c>
      <c r="B9" t="s">
        <v>40</v>
      </c>
      <c r="G9" s="12">
        <v>1000</v>
      </c>
      <c r="I9" s="12">
        <v>3250</v>
      </c>
    </row>
    <row r="10" spans="1:11" ht="14.45" x14ac:dyDescent="0.25">
      <c r="A10" s="3">
        <v>40030</v>
      </c>
      <c r="B10" t="s">
        <v>63</v>
      </c>
      <c r="G10" s="12">
        <v>0</v>
      </c>
      <c r="I10" s="12"/>
    </row>
    <row r="11" spans="1:11" ht="14.45" x14ac:dyDescent="0.25">
      <c r="B11" t="s">
        <v>64</v>
      </c>
      <c r="G11" s="12">
        <v>0</v>
      </c>
      <c r="I11" s="12">
        <v>0</v>
      </c>
    </row>
  </sheetData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firstPageNumber="12" orientation="landscape" useFirstPageNumber="1" r:id="rId1"/>
  <headerFooter>
    <oddHeader xml:space="preserve">&amp;R
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24F7-8AEA-4B06-8C0D-53B3D65E7AC9}">
  <dimension ref="A1:O33"/>
  <sheetViews>
    <sheetView workbookViewId="0">
      <selection activeCell="K35" sqref="K35"/>
    </sheetView>
  </sheetViews>
  <sheetFormatPr defaultRowHeight="15" x14ac:dyDescent="0.25"/>
  <cols>
    <col min="1" max="1" width="20.140625" bestFit="1" customWidth="1"/>
    <col min="2" max="2" width="58.85546875" customWidth="1"/>
    <col min="3" max="5" width="9.140625" customWidth="1"/>
    <col min="6" max="7" width="9.140625" style="81" customWidth="1"/>
    <col min="8" max="8" width="8.85546875" customWidth="1"/>
    <col min="9" max="9" width="8.85546875" style="59" customWidth="1"/>
    <col min="10" max="10" width="8.7109375" customWidth="1"/>
    <col min="12" max="12" width="10.140625" bestFit="1" customWidth="1"/>
  </cols>
  <sheetData>
    <row r="1" spans="1:15" ht="15.75" thickBot="1" x14ac:dyDescent="0.3">
      <c r="A1" s="113" t="s">
        <v>118</v>
      </c>
      <c r="B1" s="114"/>
      <c r="C1" s="114"/>
      <c r="D1" s="114"/>
      <c r="E1" s="114"/>
      <c r="F1" s="114"/>
      <c r="G1" s="114"/>
      <c r="H1" s="114"/>
      <c r="I1" s="82"/>
      <c r="J1" s="82"/>
    </row>
    <row r="2" spans="1:15" ht="15.75" thickBot="1" x14ac:dyDescent="0.3">
      <c r="A2" s="60" t="s">
        <v>73</v>
      </c>
      <c r="B2" s="61" t="s">
        <v>74</v>
      </c>
      <c r="C2" s="96" t="s">
        <v>146</v>
      </c>
      <c r="D2" s="61" t="s">
        <v>147</v>
      </c>
      <c r="E2" s="92" t="s">
        <v>148</v>
      </c>
      <c r="F2" s="92" t="s">
        <v>149</v>
      </c>
      <c r="G2" s="91" t="s">
        <v>144</v>
      </c>
      <c r="H2" s="91" t="s">
        <v>143</v>
      </c>
      <c r="I2" s="92" t="s">
        <v>140</v>
      </c>
      <c r="J2" s="59"/>
    </row>
    <row r="3" spans="1:15" x14ac:dyDescent="0.25">
      <c r="A3" s="62" t="s">
        <v>70</v>
      </c>
      <c r="B3" s="63" t="s">
        <v>75</v>
      </c>
      <c r="C3" s="63">
        <v>2604</v>
      </c>
      <c r="D3" s="63">
        <v>2607</v>
      </c>
      <c r="E3" s="64">
        <v>2638</v>
      </c>
      <c r="F3" s="64">
        <v>2605</v>
      </c>
      <c r="G3" s="64">
        <v>2606</v>
      </c>
      <c r="H3" s="64">
        <v>2608</v>
      </c>
      <c r="I3" s="63">
        <v>2633</v>
      </c>
      <c r="J3" s="59"/>
      <c r="M3" s="57"/>
      <c r="N3" s="57"/>
      <c r="O3" s="57"/>
    </row>
    <row r="4" spans="1:15" x14ac:dyDescent="0.25">
      <c r="A4" s="65" t="s">
        <v>71</v>
      </c>
      <c r="B4" s="66" t="s">
        <v>76</v>
      </c>
      <c r="C4" s="63">
        <v>9</v>
      </c>
      <c r="D4" s="63">
        <v>8</v>
      </c>
      <c r="E4" s="64">
        <v>12</v>
      </c>
      <c r="F4" s="64">
        <v>10</v>
      </c>
      <c r="G4" s="64">
        <v>11</v>
      </c>
      <c r="H4" s="64">
        <v>10</v>
      </c>
      <c r="I4" s="63">
        <v>10</v>
      </c>
      <c r="J4" s="59"/>
      <c r="N4" s="57"/>
    </row>
    <row r="5" spans="1:15" x14ac:dyDescent="0.25">
      <c r="A5" s="65" t="s">
        <v>77</v>
      </c>
      <c r="B5" s="66" t="s">
        <v>78</v>
      </c>
      <c r="C5" s="63">
        <v>0</v>
      </c>
      <c r="D5" s="63">
        <v>0</v>
      </c>
      <c r="E5" s="64">
        <v>0</v>
      </c>
      <c r="F5" s="64">
        <v>0</v>
      </c>
      <c r="G5" s="64">
        <v>0</v>
      </c>
      <c r="H5" s="64">
        <v>0</v>
      </c>
      <c r="I5" s="63">
        <v>0</v>
      </c>
      <c r="J5" s="59"/>
      <c r="N5" s="57"/>
    </row>
    <row r="6" spans="1:15" x14ac:dyDescent="0.25">
      <c r="A6" s="67" t="s">
        <v>79</v>
      </c>
      <c r="B6" s="66" t="s">
        <v>80</v>
      </c>
      <c r="C6" s="63">
        <v>0</v>
      </c>
      <c r="D6" s="63">
        <v>0</v>
      </c>
      <c r="E6" s="64">
        <v>0</v>
      </c>
      <c r="F6" s="64">
        <v>0</v>
      </c>
      <c r="G6" s="64">
        <v>0</v>
      </c>
      <c r="H6" s="64">
        <v>0</v>
      </c>
      <c r="I6" s="63">
        <v>0</v>
      </c>
      <c r="J6" s="59"/>
      <c r="N6" s="57"/>
    </row>
    <row r="7" spans="1:15" x14ac:dyDescent="0.25">
      <c r="A7" s="65" t="s">
        <v>81</v>
      </c>
      <c r="B7" s="93" t="s">
        <v>136</v>
      </c>
      <c r="C7" s="64">
        <v>265</v>
      </c>
      <c r="D7" s="64">
        <v>255</v>
      </c>
      <c r="E7" s="64">
        <v>258</v>
      </c>
      <c r="F7" s="64">
        <v>264</v>
      </c>
      <c r="G7" s="64">
        <v>252</v>
      </c>
      <c r="H7" s="64">
        <v>247</v>
      </c>
      <c r="I7" s="63">
        <v>250</v>
      </c>
      <c r="J7" s="59"/>
      <c r="N7" s="57"/>
    </row>
    <row r="8" spans="1:15" x14ac:dyDescent="0.25">
      <c r="A8" s="65" t="s">
        <v>82</v>
      </c>
      <c r="B8" s="93" t="s">
        <v>137</v>
      </c>
      <c r="C8" s="63">
        <v>25</v>
      </c>
      <c r="D8" s="63">
        <v>27</v>
      </c>
      <c r="E8" s="64">
        <v>27</v>
      </c>
      <c r="F8" s="64">
        <v>26</v>
      </c>
      <c r="G8" s="64">
        <v>24</v>
      </c>
      <c r="H8" s="64">
        <v>21</v>
      </c>
      <c r="I8" s="63">
        <v>23</v>
      </c>
      <c r="J8" s="59"/>
    </row>
    <row r="9" spans="1:15" x14ac:dyDescent="0.25">
      <c r="A9" s="65" t="s">
        <v>83</v>
      </c>
      <c r="B9" s="93" t="s">
        <v>138</v>
      </c>
      <c r="C9" s="63">
        <v>50</v>
      </c>
      <c r="D9" s="63">
        <v>52</v>
      </c>
      <c r="E9" s="64">
        <v>53</v>
      </c>
      <c r="F9" s="64">
        <v>55</v>
      </c>
      <c r="G9" s="64">
        <v>56</v>
      </c>
      <c r="H9" s="64">
        <v>57</v>
      </c>
      <c r="I9" s="63">
        <v>59</v>
      </c>
      <c r="J9" s="59"/>
    </row>
    <row r="10" spans="1:15" x14ac:dyDescent="0.25">
      <c r="A10" s="67" t="s">
        <v>84</v>
      </c>
      <c r="B10" s="66" t="s">
        <v>85</v>
      </c>
      <c r="C10" s="64">
        <v>12</v>
      </c>
      <c r="D10" s="64">
        <v>12</v>
      </c>
      <c r="E10" s="64">
        <v>2</v>
      </c>
      <c r="F10" s="64">
        <v>10</v>
      </c>
      <c r="G10" s="64">
        <v>19</v>
      </c>
      <c r="H10" s="64">
        <v>17</v>
      </c>
      <c r="I10" s="63">
        <v>4</v>
      </c>
      <c r="J10" s="59"/>
    </row>
    <row r="11" spans="1:15" x14ac:dyDescent="0.25">
      <c r="A11" s="65" t="s">
        <v>86</v>
      </c>
      <c r="B11" s="66" t="s">
        <v>87</v>
      </c>
      <c r="C11" s="63">
        <v>96</v>
      </c>
      <c r="D11" s="63">
        <v>79</v>
      </c>
      <c r="E11" s="64">
        <v>89</v>
      </c>
      <c r="F11" s="64">
        <v>99</v>
      </c>
      <c r="G11" s="64">
        <v>77</v>
      </c>
      <c r="H11" s="64">
        <v>80</v>
      </c>
      <c r="I11" s="63">
        <v>66</v>
      </c>
      <c r="J11" s="59"/>
    </row>
    <row r="12" spans="1:15" x14ac:dyDescent="0.25">
      <c r="A12" s="65" t="s">
        <v>88</v>
      </c>
      <c r="B12" s="66" t="s">
        <v>89</v>
      </c>
      <c r="C12" s="63">
        <v>0</v>
      </c>
      <c r="D12" s="63">
        <v>0</v>
      </c>
      <c r="E12" s="64">
        <v>0</v>
      </c>
      <c r="F12" s="64">
        <v>0</v>
      </c>
      <c r="G12" s="64">
        <v>0</v>
      </c>
      <c r="H12" s="64">
        <v>0</v>
      </c>
      <c r="I12" s="63">
        <v>0</v>
      </c>
      <c r="J12" s="59"/>
    </row>
    <row r="13" spans="1:15" x14ac:dyDescent="0.25">
      <c r="A13" s="65" t="s">
        <v>90</v>
      </c>
      <c r="B13" s="66" t="s">
        <v>91</v>
      </c>
      <c r="C13" s="63">
        <v>46</v>
      </c>
      <c r="D13" s="63">
        <v>60</v>
      </c>
      <c r="E13" s="64">
        <v>68</v>
      </c>
      <c r="F13" s="64">
        <v>70</v>
      </c>
      <c r="G13" s="64">
        <v>64</v>
      </c>
      <c r="H13" s="64">
        <v>87</v>
      </c>
      <c r="I13" s="63">
        <v>87</v>
      </c>
      <c r="J13" s="59"/>
    </row>
    <row r="14" spans="1:15" x14ac:dyDescent="0.25">
      <c r="A14" s="65" t="s">
        <v>92</v>
      </c>
      <c r="B14" s="66" t="s">
        <v>93</v>
      </c>
      <c r="C14" s="63">
        <v>0</v>
      </c>
      <c r="D14" s="63">
        <v>0</v>
      </c>
      <c r="E14" s="64">
        <v>0</v>
      </c>
      <c r="F14" s="64">
        <v>0</v>
      </c>
      <c r="G14" s="64">
        <v>0</v>
      </c>
      <c r="H14" s="64">
        <v>0</v>
      </c>
      <c r="I14" s="63">
        <v>0</v>
      </c>
      <c r="J14" s="59"/>
    </row>
    <row r="15" spans="1:15" x14ac:dyDescent="0.25">
      <c r="A15" s="65" t="s">
        <v>94</v>
      </c>
      <c r="B15" s="66" t="s">
        <v>95</v>
      </c>
      <c r="C15" s="63">
        <v>19</v>
      </c>
      <c r="D15" s="63">
        <v>20</v>
      </c>
      <c r="E15" s="64">
        <v>27</v>
      </c>
      <c r="F15" s="64">
        <v>21</v>
      </c>
      <c r="G15" s="64">
        <v>22</v>
      </c>
      <c r="H15" s="64">
        <v>27</v>
      </c>
      <c r="I15" s="63">
        <v>32</v>
      </c>
      <c r="J15" s="59"/>
    </row>
    <row r="16" spans="1:15" x14ac:dyDescent="0.25">
      <c r="A16" s="65" t="s">
        <v>96</v>
      </c>
      <c r="B16" s="66" t="s">
        <v>97</v>
      </c>
      <c r="C16" s="63">
        <v>36</v>
      </c>
      <c r="D16" s="63">
        <v>31</v>
      </c>
      <c r="E16" s="64">
        <v>14</v>
      </c>
      <c r="F16" s="64">
        <v>24</v>
      </c>
      <c r="G16" s="64">
        <v>29</v>
      </c>
      <c r="H16" s="64">
        <v>20</v>
      </c>
      <c r="I16" s="63">
        <v>18</v>
      </c>
      <c r="J16" s="59"/>
    </row>
    <row r="17" spans="1:14" x14ac:dyDescent="0.25">
      <c r="A17" s="65" t="s">
        <v>98</v>
      </c>
      <c r="B17" s="66" t="s">
        <v>99</v>
      </c>
      <c r="C17" s="63">
        <v>4</v>
      </c>
      <c r="D17" s="63">
        <v>4</v>
      </c>
      <c r="E17" s="64">
        <v>0</v>
      </c>
      <c r="F17" s="64">
        <v>1</v>
      </c>
      <c r="G17" s="64">
        <v>4</v>
      </c>
      <c r="H17" s="64">
        <v>3</v>
      </c>
      <c r="I17" s="63">
        <v>0</v>
      </c>
      <c r="J17" s="59"/>
    </row>
    <row r="18" spans="1:14" x14ac:dyDescent="0.25">
      <c r="A18" s="67" t="s">
        <v>100</v>
      </c>
      <c r="B18" s="68">
        <v>522</v>
      </c>
      <c r="C18" s="64">
        <v>201</v>
      </c>
      <c r="D18" s="64">
        <v>211</v>
      </c>
      <c r="E18" s="64">
        <v>215</v>
      </c>
      <c r="F18" s="64">
        <v>211</v>
      </c>
      <c r="G18" s="64">
        <v>215</v>
      </c>
      <c r="H18" s="64">
        <v>231</v>
      </c>
      <c r="I18" s="63">
        <v>221</v>
      </c>
      <c r="J18" s="59"/>
    </row>
    <row r="19" spans="1:14" x14ac:dyDescent="0.25">
      <c r="A19" s="67" t="s">
        <v>101</v>
      </c>
      <c r="B19" s="69">
        <v>523</v>
      </c>
      <c r="C19" s="70">
        <v>3</v>
      </c>
      <c r="D19" s="70">
        <v>3</v>
      </c>
      <c r="E19" s="70">
        <v>2</v>
      </c>
      <c r="F19" s="70">
        <v>2</v>
      </c>
      <c r="G19" s="70">
        <v>3</v>
      </c>
      <c r="H19" s="70">
        <v>3</v>
      </c>
      <c r="I19" s="63">
        <v>3</v>
      </c>
      <c r="J19" s="59"/>
    </row>
    <row r="20" spans="1:14" x14ac:dyDescent="0.25">
      <c r="A20" s="65" t="s">
        <v>141</v>
      </c>
      <c r="B20" s="68" t="s">
        <v>102</v>
      </c>
      <c r="C20" s="64">
        <v>262</v>
      </c>
      <c r="D20" s="64">
        <v>252</v>
      </c>
      <c r="E20" s="64">
        <v>242</v>
      </c>
      <c r="F20" s="64">
        <v>227</v>
      </c>
      <c r="G20" s="64">
        <v>214</v>
      </c>
      <c r="H20" s="64">
        <v>207</v>
      </c>
      <c r="I20" s="63">
        <v>201</v>
      </c>
      <c r="J20" s="59"/>
    </row>
    <row r="21" spans="1:14" x14ac:dyDescent="0.25">
      <c r="A21" s="65" t="s">
        <v>142</v>
      </c>
      <c r="B21" s="68" t="s">
        <v>103</v>
      </c>
      <c r="C21" s="64">
        <v>483</v>
      </c>
      <c r="D21" s="64">
        <v>470</v>
      </c>
      <c r="E21" s="64">
        <v>466</v>
      </c>
      <c r="F21" s="64">
        <v>465</v>
      </c>
      <c r="G21" s="64">
        <v>482</v>
      </c>
      <c r="H21" s="64">
        <v>464</v>
      </c>
      <c r="I21" s="63">
        <v>453</v>
      </c>
      <c r="J21" s="59"/>
    </row>
    <row r="22" spans="1:14" x14ac:dyDescent="0.25">
      <c r="A22" s="65" t="s">
        <v>104</v>
      </c>
      <c r="B22" s="68" t="s">
        <v>105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3">
        <v>0</v>
      </c>
      <c r="J22" s="59"/>
    </row>
    <row r="23" spans="1:14" x14ac:dyDescent="0.25">
      <c r="A23" s="65" t="s">
        <v>106</v>
      </c>
      <c r="B23" s="68" t="s">
        <v>107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3">
        <v>0</v>
      </c>
      <c r="J23" s="59"/>
      <c r="N23" s="58"/>
    </row>
    <row r="24" spans="1:14" ht="15.75" thickBot="1" x14ac:dyDescent="0.3">
      <c r="A24" s="65" t="s">
        <v>108</v>
      </c>
      <c r="B24" s="68" t="s">
        <v>109</v>
      </c>
      <c r="C24" s="94">
        <v>0</v>
      </c>
      <c r="D24" s="94">
        <v>0</v>
      </c>
      <c r="E24" s="64">
        <v>0</v>
      </c>
      <c r="F24" s="64">
        <v>0</v>
      </c>
      <c r="G24" s="64">
        <v>0</v>
      </c>
      <c r="H24" s="64">
        <v>0</v>
      </c>
      <c r="I24" s="63">
        <v>0</v>
      </c>
      <c r="J24" s="59"/>
    </row>
    <row r="25" spans="1:14" ht="15.75" thickBot="1" x14ac:dyDescent="0.3">
      <c r="A25" s="120" t="s">
        <v>72</v>
      </c>
      <c r="B25" s="121"/>
      <c r="C25" s="95">
        <f t="shared" ref="C25" si="0">SUM(C3:C24)</f>
        <v>4115</v>
      </c>
      <c r="D25" s="97">
        <f t="shared" ref="D25:I25" si="1">SUM(D3:D24)</f>
        <v>4091</v>
      </c>
      <c r="E25" s="71">
        <f t="shared" si="1"/>
        <v>4113</v>
      </c>
      <c r="F25" s="71">
        <f t="shared" si="1"/>
        <v>4090</v>
      </c>
      <c r="G25" s="71">
        <f t="shared" si="1"/>
        <v>4078</v>
      </c>
      <c r="H25" s="71">
        <f t="shared" si="1"/>
        <v>4082</v>
      </c>
      <c r="I25" s="71">
        <f t="shared" si="1"/>
        <v>4060</v>
      </c>
      <c r="J25" s="59"/>
      <c r="N25" s="58"/>
    </row>
    <row r="26" spans="1:14" ht="15.75" thickBot="1" x14ac:dyDescent="0.3">
      <c r="A26" s="72"/>
      <c r="B26" s="72"/>
      <c r="C26" s="72"/>
      <c r="D26" s="72"/>
      <c r="E26" s="73"/>
      <c r="F26" s="73"/>
      <c r="G26" s="72"/>
      <c r="H26" s="72"/>
      <c r="I26" s="72"/>
      <c r="J26" s="59"/>
    </row>
    <row r="27" spans="1:14" x14ac:dyDescent="0.25">
      <c r="A27" s="122" t="s">
        <v>110</v>
      </c>
      <c r="B27" s="123"/>
      <c r="C27" s="84">
        <f t="shared" ref="C27" si="2">SUM(C20:C21)</f>
        <v>745</v>
      </c>
      <c r="D27" s="80">
        <f>SUM(D20:D21)</f>
        <v>722</v>
      </c>
      <c r="E27" s="80">
        <f t="shared" ref="E27" si="3">SUM(E20:E21)</f>
        <v>708</v>
      </c>
      <c r="F27" s="80">
        <f t="shared" ref="F27:I27" si="4">SUM(F20:F21)</f>
        <v>692</v>
      </c>
      <c r="G27" s="80">
        <f t="shared" si="4"/>
        <v>696</v>
      </c>
      <c r="H27" s="80">
        <f t="shared" si="4"/>
        <v>671</v>
      </c>
      <c r="I27" s="80">
        <f t="shared" si="4"/>
        <v>654</v>
      </c>
      <c r="J27" s="59"/>
    </row>
    <row r="28" spans="1:14" x14ac:dyDescent="0.25">
      <c r="A28" s="124" t="s">
        <v>111</v>
      </c>
      <c r="B28" s="117"/>
      <c r="C28" s="85">
        <f t="shared" ref="C28" si="5">SUM(C18:C19)</f>
        <v>204</v>
      </c>
      <c r="D28" s="79">
        <f>SUM(D18:D19)</f>
        <v>214</v>
      </c>
      <c r="E28" s="79">
        <f t="shared" ref="E28" si="6">SUM(E18:E19)</f>
        <v>217</v>
      </c>
      <c r="F28" s="79">
        <f t="shared" ref="F28:I28" si="7">SUM(F18:F19)</f>
        <v>213</v>
      </c>
      <c r="G28" s="79">
        <f t="shared" si="7"/>
        <v>218</v>
      </c>
      <c r="H28" s="79">
        <f t="shared" si="7"/>
        <v>234</v>
      </c>
      <c r="I28" s="79">
        <f t="shared" si="7"/>
        <v>224</v>
      </c>
      <c r="J28" s="59"/>
    </row>
    <row r="29" spans="1:14" x14ac:dyDescent="0.25">
      <c r="A29" s="115" t="s">
        <v>112</v>
      </c>
      <c r="B29" s="117"/>
      <c r="C29" s="85">
        <f t="shared" ref="C29" si="8">SUM(C10:C15)</f>
        <v>173</v>
      </c>
      <c r="D29" s="79">
        <f>SUM(D10:D15)</f>
        <v>171</v>
      </c>
      <c r="E29" s="79">
        <f t="shared" ref="E29" si="9">SUM(E10:E15)</f>
        <v>186</v>
      </c>
      <c r="F29" s="79">
        <f t="shared" ref="F29:I29" si="10">SUM(F10:F15)</f>
        <v>200</v>
      </c>
      <c r="G29" s="79">
        <f t="shared" si="10"/>
        <v>182</v>
      </c>
      <c r="H29" s="79">
        <f t="shared" si="10"/>
        <v>211</v>
      </c>
      <c r="I29" s="79">
        <f t="shared" si="10"/>
        <v>189</v>
      </c>
      <c r="J29" s="59"/>
    </row>
    <row r="30" spans="1:14" x14ac:dyDescent="0.25">
      <c r="A30" s="115" t="s">
        <v>113</v>
      </c>
      <c r="B30" s="116"/>
      <c r="C30" s="86">
        <f t="shared" ref="C30" si="11">SUM(C10+C13+C14+C15)</f>
        <v>77</v>
      </c>
      <c r="D30" s="88">
        <f>SUM(D10+D13+D14+D15)</f>
        <v>92</v>
      </c>
      <c r="E30" s="88">
        <f t="shared" ref="E30" si="12">SUM(E10+E13+E14+E15)</f>
        <v>97</v>
      </c>
      <c r="F30" s="88">
        <f t="shared" ref="F30:I30" si="13">SUM(F10+F13+F14+F15)</f>
        <v>101</v>
      </c>
      <c r="G30" s="88">
        <f t="shared" si="13"/>
        <v>105</v>
      </c>
      <c r="H30" s="88">
        <f t="shared" si="13"/>
        <v>131</v>
      </c>
      <c r="I30" s="88">
        <f t="shared" si="13"/>
        <v>123</v>
      </c>
      <c r="J30" s="59"/>
    </row>
    <row r="31" spans="1:14" x14ac:dyDescent="0.25">
      <c r="A31" s="115" t="s">
        <v>114</v>
      </c>
      <c r="B31" s="116"/>
      <c r="C31" s="86">
        <f t="shared" ref="C31" si="14">SUM(C16+C17+C22)</f>
        <v>40</v>
      </c>
      <c r="D31" s="88">
        <f>SUM(D16+D17+D22)</f>
        <v>35</v>
      </c>
      <c r="E31" s="88">
        <f t="shared" ref="E31" si="15">SUM(E16+E17+E22)</f>
        <v>14</v>
      </c>
      <c r="F31" s="88">
        <f t="shared" ref="F31" si="16">SUM(F16+F17+F22)</f>
        <v>25</v>
      </c>
      <c r="G31" s="88">
        <f>SUM(G16+G17+G22)</f>
        <v>33</v>
      </c>
      <c r="H31" s="88">
        <f>SUM(H16+H17+H22)</f>
        <v>23</v>
      </c>
      <c r="I31" s="88">
        <f>SUM(I16+I17+I22)</f>
        <v>18</v>
      </c>
      <c r="J31" s="59"/>
    </row>
    <row r="32" spans="1:14" x14ac:dyDescent="0.25">
      <c r="A32" s="115" t="s">
        <v>115</v>
      </c>
      <c r="B32" s="117"/>
      <c r="C32" s="87">
        <f t="shared" ref="C32" si="17">SUM(C25-C29-C27-C28-C16-C17-C22)</f>
        <v>2953</v>
      </c>
      <c r="D32" s="89">
        <f>SUM(D25-D29-D27-D28-D16-D17-D22)</f>
        <v>2949</v>
      </c>
      <c r="E32" s="89">
        <f t="shared" ref="E32" si="18">SUM(E25-E29-E27-E28-E16-E17-E22)</f>
        <v>2988</v>
      </c>
      <c r="F32" s="89">
        <f t="shared" ref="F32:I32" si="19">SUM(F25-F29-F27-F28-F16-F17-F22)</f>
        <v>2960</v>
      </c>
      <c r="G32" s="89">
        <f t="shared" si="19"/>
        <v>2949</v>
      </c>
      <c r="H32" s="89">
        <f t="shared" si="19"/>
        <v>2943</v>
      </c>
      <c r="I32" s="89">
        <f t="shared" si="19"/>
        <v>2975</v>
      </c>
      <c r="J32" s="59"/>
    </row>
    <row r="33" spans="1:10" ht="15.75" thickBot="1" x14ac:dyDescent="0.3">
      <c r="A33" s="118" t="s">
        <v>116</v>
      </c>
      <c r="B33" s="119"/>
      <c r="C33" s="83">
        <f t="shared" ref="C33:D33" si="20">SUM(C25-C27-C30-C16-C17-C22)</f>
        <v>3253</v>
      </c>
      <c r="D33" s="71">
        <f t="shared" si="20"/>
        <v>3242</v>
      </c>
      <c r="E33" s="71">
        <f>SUM(E25-E27-E30-E16-E17-E22)</f>
        <v>3294</v>
      </c>
      <c r="F33" s="71">
        <f>SUM(F25-F27-F30-F16-F17-F22)</f>
        <v>3272</v>
      </c>
      <c r="G33" s="71">
        <f t="shared" ref="G33" si="21">SUM(G25-G27-G30-G16-G17-G22)</f>
        <v>3244</v>
      </c>
      <c r="H33" s="71">
        <f t="shared" ref="H33" si="22">SUM(H25-H27-H30-H16-H17-H22)</f>
        <v>3257</v>
      </c>
      <c r="I33" s="71">
        <f t="shared" ref="I33" si="23">SUM(I25-I27-I30-I16-I17-I22)</f>
        <v>3265</v>
      </c>
      <c r="J33" s="59"/>
    </row>
  </sheetData>
  <mergeCells count="9">
    <mergeCell ref="A1:H1"/>
    <mergeCell ref="A31:B31"/>
    <mergeCell ref="A32:B32"/>
    <mergeCell ref="A33:B33"/>
    <mergeCell ref="A25:B25"/>
    <mergeCell ref="A27:B27"/>
    <mergeCell ref="A28:B28"/>
    <mergeCell ref="A29:B29"/>
    <mergeCell ref="A30:B30"/>
  </mergeCells>
  <pageMargins left="0.23622047244094491" right="0.23622047244094491" top="0.74803149606299213" bottom="0.74803149606299213" header="0.31496062992125984" footer="0.31496062992125984"/>
  <pageSetup paperSize="9" firstPageNumber="13" orientation="landscape" useFirstPageNumber="1" r:id="rId1"/>
  <headerFooter>
    <oddHeader xml:space="preserve">&amp;R
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5CE4-CCE5-415A-BAFE-3BBCB7560898}">
  <dimension ref="A1:J57"/>
  <sheetViews>
    <sheetView workbookViewId="0">
      <selection activeCell="N49" sqref="N49"/>
    </sheetView>
  </sheetViews>
  <sheetFormatPr defaultRowHeight="15" x14ac:dyDescent="0.25"/>
  <cols>
    <col min="1" max="1" width="21.5703125" style="90" customWidth="1"/>
    <col min="2" max="2" width="25" bestFit="1" customWidth="1"/>
    <col min="3" max="3" width="43.85546875" bestFit="1" customWidth="1"/>
    <col min="4" max="10" width="10.42578125" bestFit="1" customWidth="1"/>
  </cols>
  <sheetData>
    <row r="1" spans="1:10" s="103" customFormat="1" x14ac:dyDescent="0.25">
      <c r="A1" s="125" t="s">
        <v>152</v>
      </c>
      <c r="B1" s="128"/>
      <c r="C1" s="128"/>
      <c r="D1" s="104">
        <v>45382</v>
      </c>
      <c r="E1" s="104">
        <v>45473</v>
      </c>
      <c r="F1" s="104">
        <v>45565</v>
      </c>
      <c r="G1" s="104">
        <v>45657</v>
      </c>
      <c r="H1" s="104">
        <v>45747</v>
      </c>
      <c r="I1" s="108">
        <v>45838</v>
      </c>
      <c r="J1" s="107">
        <v>45930</v>
      </c>
    </row>
    <row r="2" spans="1:10" x14ac:dyDescent="0.25">
      <c r="A2" s="102" t="s">
        <v>206</v>
      </c>
      <c r="B2" s="98" t="s">
        <v>207</v>
      </c>
      <c r="C2" s="98" t="s">
        <v>208</v>
      </c>
      <c r="D2" s="98" t="s">
        <v>153</v>
      </c>
      <c r="E2" s="98" t="s">
        <v>153</v>
      </c>
      <c r="F2" s="98" t="s">
        <v>153</v>
      </c>
      <c r="G2" s="98" t="s">
        <v>153</v>
      </c>
      <c r="H2" s="98" t="s">
        <v>153</v>
      </c>
      <c r="I2" t="s">
        <v>153</v>
      </c>
      <c r="J2" s="98" t="s">
        <v>153</v>
      </c>
    </row>
    <row r="3" spans="1:10" x14ac:dyDescent="0.25">
      <c r="A3" s="129" t="s">
        <v>154</v>
      </c>
      <c r="B3" s="125" t="s">
        <v>155</v>
      </c>
      <c r="C3" s="127"/>
      <c r="D3" s="105">
        <v>60</v>
      </c>
      <c r="E3" s="105">
        <v>57</v>
      </c>
      <c r="F3" s="105">
        <v>52</v>
      </c>
      <c r="G3" s="105">
        <v>48</v>
      </c>
      <c r="H3" s="105">
        <v>48</v>
      </c>
      <c r="I3" s="105">
        <v>48</v>
      </c>
      <c r="J3" s="110">
        <v>42</v>
      </c>
    </row>
    <row r="4" spans="1:10" x14ac:dyDescent="0.25">
      <c r="A4" s="129" t="s">
        <v>154</v>
      </c>
      <c r="B4" s="130" t="s">
        <v>156</v>
      </c>
      <c r="C4" s="106" t="s">
        <v>155</v>
      </c>
      <c r="D4" s="105">
        <v>60</v>
      </c>
      <c r="E4" s="105">
        <v>57</v>
      </c>
      <c r="F4" s="105">
        <v>52</v>
      </c>
      <c r="G4" s="105">
        <v>48</v>
      </c>
      <c r="H4" s="105">
        <v>48</v>
      </c>
      <c r="I4" s="105">
        <v>48</v>
      </c>
      <c r="J4" s="111">
        <v>42</v>
      </c>
    </row>
    <row r="5" spans="1:10" x14ac:dyDescent="0.25">
      <c r="A5" s="129" t="s">
        <v>154</v>
      </c>
      <c r="B5" s="130" t="s">
        <v>156</v>
      </c>
      <c r="C5" s="100" t="s">
        <v>157</v>
      </c>
      <c r="D5" s="101">
        <v>1</v>
      </c>
      <c r="E5" s="101"/>
      <c r="F5" s="101"/>
      <c r="G5" s="101"/>
      <c r="H5" s="101"/>
      <c r="I5">
        <v>0</v>
      </c>
      <c r="J5" s="101"/>
    </row>
    <row r="6" spans="1:10" x14ac:dyDescent="0.25">
      <c r="A6" s="129" t="s">
        <v>154</v>
      </c>
      <c r="B6" s="130" t="s">
        <v>156</v>
      </c>
      <c r="C6" s="100" t="s">
        <v>158</v>
      </c>
      <c r="D6" s="101">
        <v>59</v>
      </c>
      <c r="E6" s="101">
        <v>57</v>
      </c>
      <c r="F6" s="101">
        <v>52</v>
      </c>
      <c r="G6" s="101">
        <v>48</v>
      </c>
      <c r="H6" s="101">
        <v>48</v>
      </c>
      <c r="I6" s="101">
        <v>48</v>
      </c>
      <c r="J6" s="101">
        <v>42</v>
      </c>
    </row>
    <row r="7" spans="1:10" x14ac:dyDescent="0.25">
      <c r="A7" s="129" t="s">
        <v>159</v>
      </c>
      <c r="B7" s="125" t="s">
        <v>155</v>
      </c>
      <c r="C7" s="127"/>
      <c r="D7" s="105">
        <v>1372</v>
      </c>
      <c r="E7" s="105">
        <v>1361</v>
      </c>
      <c r="F7" s="105">
        <v>1342</v>
      </c>
      <c r="G7" s="105">
        <v>1324</v>
      </c>
      <c r="H7" s="105">
        <v>1315</v>
      </c>
      <c r="I7" s="105">
        <v>1294</v>
      </c>
      <c r="J7" s="110">
        <v>1276</v>
      </c>
    </row>
    <row r="8" spans="1:10" x14ac:dyDescent="0.25">
      <c r="A8" s="129" t="s">
        <v>159</v>
      </c>
      <c r="B8" s="130" t="s">
        <v>160</v>
      </c>
      <c r="C8" s="106" t="s">
        <v>155</v>
      </c>
      <c r="D8" s="105">
        <v>99</v>
      </c>
      <c r="E8" s="105">
        <v>89</v>
      </c>
      <c r="F8" s="105">
        <v>88</v>
      </c>
      <c r="G8" s="105">
        <v>92</v>
      </c>
      <c r="H8" s="105">
        <v>94</v>
      </c>
      <c r="I8" s="105">
        <v>96</v>
      </c>
      <c r="J8" s="110">
        <v>96</v>
      </c>
    </row>
    <row r="9" spans="1:10" x14ac:dyDescent="0.25">
      <c r="A9" s="129" t="s">
        <v>159</v>
      </c>
      <c r="B9" s="130" t="s">
        <v>160</v>
      </c>
      <c r="C9" s="100" t="s">
        <v>161</v>
      </c>
      <c r="D9" s="101">
        <v>1</v>
      </c>
      <c r="E9" s="101"/>
      <c r="F9" s="101"/>
      <c r="G9" s="101"/>
      <c r="H9" s="101"/>
      <c r="J9" s="101"/>
    </row>
    <row r="10" spans="1:10" x14ac:dyDescent="0.25">
      <c r="A10" s="129" t="s">
        <v>159</v>
      </c>
      <c r="B10" s="130" t="s">
        <v>160</v>
      </c>
      <c r="C10" s="100" t="s">
        <v>162</v>
      </c>
      <c r="D10" s="101">
        <v>14</v>
      </c>
      <c r="E10" s="101">
        <v>14</v>
      </c>
      <c r="F10" s="101">
        <v>12</v>
      </c>
      <c r="G10" s="101">
        <v>13</v>
      </c>
      <c r="H10" s="101">
        <v>16</v>
      </c>
      <c r="I10" s="101">
        <v>14</v>
      </c>
      <c r="J10" s="101">
        <v>14</v>
      </c>
    </row>
    <row r="11" spans="1:10" x14ac:dyDescent="0.25">
      <c r="A11" s="129"/>
      <c r="B11" s="130"/>
      <c r="C11" s="100" t="s">
        <v>248</v>
      </c>
      <c r="D11" s="101"/>
      <c r="E11" s="101"/>
      <c r="F11" s="101"/>
      <c r="G11" s="101"/>
      <c r="H11" s="101"/>
      <c r="I11" s="101"/>
      <c r="J11" s="101">
        <v>1</v>
      </c>
    </row>
    <row r="12" spans="1:10" x14ac:dyDescent="0.25">
      <c r="A12" s="129" t="s">
        <v>159</v>
      </c>
      <c r="B12" s="130" t="s">
        <v>160</v>
      </c>
      <c r="C12" s="100" t="s">
        <v>163</v>
      </c>
      <c r="D12" s="101">
        <v>10</v>
      </c>
      <c r="E12" s="101">
        <v>9</v>
      </c>
      <c r="F12" s="101">
        <v>10</v>
      </c>
      <c r="G12" s="101">
        <v>11</v>
      </c>
      <c r="H12" s="101">
        <v>10</v>
      </c>
      <c r="I12" s="101">
        <v>7</v>
      </c>
      <c r="J12" s="101">
        <v>10</v>
      </c>
    </row>
    <row r="13" spans="1:10" x14ac:dyDescent="0.25">
      <c r="A13" s="129" t="s">
        <v>159</v>
      </c>
      <c r="B13" s="130" t="s">
        <v>160</v>
      </c>
      <c r="C13" s="100" t="s">
        <v>164</v>
      </c>
      <c r="D13" s="101">
        <v>4</v>
      </c>
      <c r="E13" s="101">
        <v>3</v>
      </c>
      <c r="F13" s="101">
        <v>3</v>
      </c>
      <c r="G13" s="101">
        <v>3</v>
      </c>
      <c r="H13" s="101">
        <v>3</v>
      </c>
      <c r="I13" s="101">
        <v>3</v>
      </c>
      <c r="J13" s="101">
        <v>5</v>
      </c>
    </row>
    <row r="14" spans="1:10" x14ac:dyDescent="0.25">
      <c r="A14" s="129" t="s">
        <v>159</v>
      </c>
      <c r="B14" s="130" t="s">
        <v>160</v>
      </c>
      <c r="C14" s="100" t="s">
        <v>231</v>
      </c>
      <c r="D14" s="101"/>
      <c r="E14" s="101"/>
      <c r="F14" s="101"/>
      <c r="G14" s="101"/>
      <c r="H14" s="101">
        <v>37</v>
      </c>
      <c r="I14" s="101">
        <v>41</v>
      </c>
      <c r="J14" s="101">
        <v>38</v>
      </c>
    </row>
    <row r="15" spans="1:10" x14ac:dyDescent="0.25">
      <c r="A15" s="129" t="s">
        <v>159</v>
      </c>
      <c r="B15" s="130" t="s">
        <v>160</v>
      </c>
      <c r="C15" s="100" t="s">
        <v>227</v>
      </c>
      <c r="D15" s="101"/>
      <c r="E15" s="101"/>
      <c r="F15" s="101"/>
      <c r="G15" s="101">
        <v>1</v>
      </c>
      <c r="H15" s="101"/>
      <c r="J15" s="101"/>
    </row>
    <row r="16" spans="1:10" x14ac:dyDescent="0.25">
      <c r="A16" s="129" t="s">
        <v>159</v>
      </c>
      <c r="B16" s="130" t="s">
        <v>160</v>
      </c>
      <c r="C16" s="100" t="s">
        <v>165</v>
      </c>
      <c r="D16" s="101"/>
      <c r="E16" s="101"/>
      <c r="F16" s="101">
        <v>1</v>
      </c>
      <c r="G16" s="101">
        <v>1</v>
      </c>
      <c r="H16" s="101"/>
      <c r="J16" s="101">
        <v>1</v>
      </c>
    </row>
    <row r="17" spans="1:10" x14ac:dyDescent="0.25">
      <c r="A17" s="129" t="s">
        <v>159</v>
      </c>
      <c r="B17" s="130" t="s">
        <v>160</v>
      </c>
      <c r="C17" s="100" t="s">
        <v>166</v>
      </c>
      <c r="D17" s="101">
        <v>3</v>
      </c>
      <c r="E17" s="101">
        <v>2</v>
      </c>
      <c r="F17" s="101">
        <v>2</v>
      </c>
      <c r="G17" s="101">
        <v>1</v>
      </c>
      <c r="H17" s="101"/>
    </row>
    <row r="18" spans="1:10" x14ac:dyDescent="0.25">
      <c r="A18" s="129" t="s">
        <v>159</v>
      </c>
      <c r="B18" s="130" t="s">
        <v>160</v>
      </c>
      <c r="C18" s="100" t="s">
        <v>167</v>
      </c>
      <c r="D18" s="101">
        <v>1</v>
      </c>
      <c r="E18" s="101">
        <v>1</v>
      </c>
      <c r="F18" s="101">
        <v>1</v>
      </c>
      <c r="G18" s="101">
        <v>1</v>
      </c>
      <c r="H18" s="101"/>
      <c r="I18" s="101">
        <v>1</v>
      </c>
      <c r="J18" s="101">
        <v>3</v>
      </c>
    </row>
    <row r="19" spans="1:10" x14ac:dyDescent="0.25">
      <c r="A19" s="129" t="s">
        <v>159</v>
      </c>
      <c r="B19" s="130" t="s">
        <v>160</v>
      </c>
      <c r="C19" s="100" t="s">
        <v>168</v>
      </c>
      <c r="D19" s="101">
        <v>43</v>
      </c>
      <c r="E19" s="101">
        <v>41</v>
      </c>
      <c r="F19" s="101">
        <v>41</v>
      </c>
      <c r="G19" s="101">
        <v>42</v>
      </c>
      <c r="H19" s="101">
        <v>5</v>
      </c>
      <c r="I19" s="101">
        <v>7</v>
      </c>
      <c r="J19" s="101">
        <v>7</v>
      </c>
    </row>
    <row r="20" spans="1:10" x14ac:dyDescent="0.25">
      <c r="A20" s="129" t="s">
        <v>159</v>
      </c>
      <c r="B20" s="130" t="s">
        <v>160</v>
      </c>
      <c r="C20" s="100" t="s">
        <v>169</v>
      </c>
      <c r="D20" s="101">
        <v>3</v>
      </c>
      <c r="E20" s="101">
        <v>2</v>
      </c>
      <c r="F20" s="101"/>
      <c r="G20" s="101">
        <v>1</v>
      </c>
      <c r="H20" s="101">
        <v>2</v>
      </c>
      <c r="I20" s="101">
        <v>3</v>
      </c>
      <c r="J20" s="101"/>
    </row>
    <row r="21" spans="1:10" x14ac:dyDescent="0.25">
      <c r="A21" s="129" t="s">
        <v>159</v>
      </c>
      <c r="B21" s="130" t="s">
        <v>160</v>
      </c>
      <c r="C21" s="100" t="s">
        <v>170</v>
      </c>
      <c r="D21" s="101">
        <v>7</v>
      </c>
      <c r="E21" s="101">
        <v>7</v>
      </c>
      <c r="F21" s="101">
        <v>9</v>
      </c>
      <c r="G21" s="101">
        <v>9</v>
      </c>
      <c r="H21" s="101">
        <v>10</v>
      </c>
      <c r="I21" s="101">
        <v>10</v>
      </c>
      <c r="J21" s="101">
        <v>10</v>
      </c>
    </row>
    <row r="22" spans="1:10" x14ac:dyDescent="0.25">
      <c r="A22" s="129" t="s">
        <v>159</v>
      </c>
      <c r="B22" s="130" t="s">
        <v>160</v>
      </c>
      <c r="C22" s="100" t="s">
        <v>171</v>
      </c>
      <c r="D22" s="101">
        <v>4</v>
      </c>
      <c r="E22" s="101">
        <v>4</v>
      </c>
      <c r="F22" s="101">
        <v>5</v>
      </c>
      <c r="G22" s="101">
        <v>6</v>
      </c>
      <c r="H22" s="101">
        <v>7</v>
      </c>
      <c r="I22" s="101">
        <v>5</v>
      </c>
      <c r="J22" s="101">
        <v>4</v>
      </c>
    </row>
    <row r="23" spans="1:10" x14ac:dyDescent="0.25">
      <c r="A23" s="129" t="s">
        <v>159</v>
      </c>
      <c r="B23" s="130" t="s">
        <v>160</v>
      </c>
      <c r="C23" s="100" t="s">
        <v>172</v>
      </c>
      <c r="D23" s="101">
        <v>1</v>
      </c>
      <c r="E23" s="101">
        <v>1</v>
      </c>
      <c r="F23" s="101">
        <v>1</v>
      </c>
      <c r="G23" s="101">
        <v>2</v>
      </c>
      <c r="H23" s="101">
        <v>1</v>
      </c>
      <c r="I23" s="101">
        <v>1</v>
      </c>
      <c r="J23" s="101">
        <v>1</v>
      </c>
    </row>
    <row r="24" spans="1:10" x14ac:dyDescent="0.25">
      <c r="A24" s="129" t="s">
        <v>159</v>
      </c>
      <c r="B24" s="130" t="s">
        <v>160</v>
      </c>
      <c r="C24" s="100" t="s">
        <v>174</v>
      </c>
      <c r="D24" s="101">
        <v>1</v>
      </c>
      <c r="E24" s="101">
        <v>1</v>
      </c>
      <c r="F24" s="101">
        <v>1</v>
      </c>
      <c r="G24" s="101"/>
      <c r="H24" s="101"/>
      <c r="J24" s="101"/>
    </row>
    <row r="25" spans="1:10" x14ac:dyDescent="0.25">
      <c r="A25" s="129" t="s">
        <v>159</v>
      </c>
      <c r="B25" s="130" t="s">
        <v>160</v>
      </c>
      <c r="C25" s="100" t="s">
        <v>228</v>
      </c>
      <c r="D25" s="101"/>
      <c r="E25" s="101"/>
      <c r="F25" s="101"/>
      <c r="G25" s="101">
        <v>1</v>
      </c>
      <c r="H25" s="101"/>
      <c r="J25" s="101"/>
    </row>
    <row r="26" spans="1:10" x14ac:dyDescent="0.25">
      <c r="A26" s="129" t="s">
        <v>159</v>
      </c>
      <c r="B26" s="130" t="s">
        <v>160</v>
      </c>
      <c r="C26" s="100" t="s">
        <v>232</v>
      </c>
      <c r="D26" s="101"/>
      <c r="E26" s="101"/>
      <c r="F26" s="101"/>
      <c r="G26" s="101"/>
      <c r="H26" s="101">
        <v>1</v>
      </c>
      <c r="I26" s="101">
        <v>2</v>
      </c>
      <c r="J26" s="101"/>
    </row>
    <row r="27" spans="1:10" x14ac:dyDescent="0.25">
      <c r="A27" s="129" t="s">
        <v>159</v>
      </c>
      <c r="B27" s="130" t="s">
        <v>160</v>
      </c>
      <c r="C27" s="100" t="s">
        <v>175</v>
      </c>
      <c r="D27" s="101"/>
      <c r="E27" s="101"/>
      <c r="F27" s="101"/>
      <c r="G27" s="101"/>
      <c r="H27" s="101">
        <v>1</v>
      </c>
      <c r="J27" s="101"/>
    </row>
    <row r="28" spans="1:10" x14ac:dyDescent="0.25">
      <c r="A28" s="129"/>
      <c r="B28" s="130"/>
      <c r="C28" s="100" t="s">
        <v>238</v>
      </c>
      <c r="D28" s="101"/>
      <c r="E28" s="101"/>
      <c r="F28" s="101"/>
      <c r="G28" s="101"/>
      <c r="H28" s="101"/>
      <c r="I28">
        <v>2</v>
      </c>
      <c r="J28" s="101"/>
    </row>
    <row r="29" spans="1:10" x14ac:dyDescent="0.25">
      <c r="A29" s="129" t="s">
        <v>159</v>
      </c>
      <c r="B29" s="130" t="s">
        <v>160</v>
      </c>
      <c r="C29" s="100" t="s">
        <v>177</v>
      </c>
      <c r="D29" s="101">
        <v>7</v>
      </c>
      <c r="E29" s="101">
        <v>4</v>
      </c>
      <c r="F29" s="101">
        <v>2</v>
      </c>
      <c r="G29" s="101"/>
      <c r="H29" s="101">
        <v>1</v>
      </c>
      <c r="J29" s="101">
        <v>2</v>
      </c>
    </row>
    <row r="30" spans="1:10" x14ac:dyDescent="0.25">
      <c r="A30" s="129" t="s">
        <v>159</v>
      </c>
      <c r="B30" s="130" t="s">
        <v>182</v>
      </c>
      <c r="C30" s="106" t="s">
        <v>155</v>
      </c>
      <c r="D30" s="105">
        <v>1273</v>
      </c>
      <c r="E30" s="105">
        <v>1272</v>
      </c>
      <c r="F30" s="105">
        <v>1254</v>
      </c>
      <c r="G30" s="105">
        <v>1232</v>
      </c>
      <c r="H30" s="105">
        <v>1221</v>
      </c>
      <c r="I30" s="105">
        <v>1198</v>
      </c>
      <c r="J30" s="110">
        <v>1180</v>
      </c>
    </row>
    <row r="31" spans="1:10" x14ac:dyDescent="0.25">
      <c r="A31" s="129" t="s">
        <v>159</v>
      </c>
      <c r="B31" s="130" t="s">
        <v>182</v>
      </c>
      <c r="C31" s="100" t="s">
        <v>209</v>
      </c>
      <c r="D31" s="101">
        <v>2</v>
      </c>
      <c r="E31" s="101">
        <v>2</v>
      </c>
      <c r="F31" s="101">
        <v>2</v>
      </c>
      <c r="G31" s="101">
        <v>2</v>
      </c>
      <c r="H31" s="101">
        <v>2</v>
      </c>
      <c r="I31" s="101">
        <v>2</v>
      </c>
      <c r="J31" s="101">
        <v>2</v>
      </c>
    </row>
    <row r="32" spans="1:10" x14ac:dyDescent="0.25">
      <c r="A32" s="129" t="s">
        <v>159</v>
      </c>
      <c r="B32" s="130" t="s">
        <v>182</v>
      </c>
      <c r="C32" s="100" t="s">
        <v>183</v>
      </c>
      <c r="D32" s="101">
        <v>2</v>
      </c>
      <c r="E32" s="101">
        <v>2</v>
      </c>
      <c r="F32" s="101">
        <v>2</v>
      </c>
      <c r="G32" s="101">
        <v>3</v>
      </c>
      <c r="H32" s="101">
        <v>2</v>
      </c>
      <c r="I32" s="101">
        <v>2</v>
      </c>
      <c r="J32" s="101">
        <v>2</v>
      </c>
    </row>
    <row r="33" spans="1:10" x14ac:dyDescent="0.25">
      <c r="A33" s="129" t="s">
        <v>159</v>
      </c>
      <c r="B33" s="130" t="s">
        <v>182</v>
      </c>
      <c r="C33" s="100" t="s">
        <v>184</v>
      </c>
      <c r="D33" s="101">
        <v>2</v>
      </c>
      <c r="E33" s="101">
        <v>3</v>
      </c>
      <c r="F33" s="101">
        <v>2</v>
      </c>
      <c r="G33" s="101">
        <v>2</v>
      </c>
      <c r="H33" s="101">
        <v>1</v>
      </c>
      <c r="I33" s="101">
        <v>1</v>
      </c>
      <c r="J33" s="101">
        <v>1</v>
      </c>
    </row>
    <row r="34" spans="1:10" x14ac:dyDescent="0.25">
      <c r="A34" s="129" t="s">
        <v>159</v>
      </c>
      <c r="B34" s="130" t="s">
        <v>182</v>
      </c>
      <c r="C34" s="100" t="s">
        <v>229</v>
      </c>
      <c r="D34" s="101"/>
      <c r="E34" s="101"/>
      <c r="F34" s="101">
        <v>1</v>
      </c>
      <c r="G34" s="101"/>
      <c r="H34" s="101"/>
      <c r="J34" s="101"/>
    </row>
    <row r="35" spans="1:10" x14ac:dyDescent="0.25">
      <c r="A35" s="129" t="s">
        <v>159</v>
      </c>
      <c r="B35" s="130" t="s">
        <v>182</v>
      </c>
      <c r="C35" s="100" t="s">
        <v>210</v>
      </c>
      <c r="D35" s="101">
        <v>1</v>
      </c>
      <c r="E35" s="101">
        <v>1</v>
      </c>
      <c r="F35" s="101"/>
      <c r="G35" s="101"/>
      <c r="H35" s="101"/>
      <c r="J35" s="101"/>
    </row>
    <row r="36" spans="1:10" x14ac:dyDescent="0.25">
      <c r="A36" s="129" t="s">
        <v>159</v>
      </c>
      <c r="B36" s="130" t="s">
        <v>182</v>
      </c>
      <c r="C36" s="100" t="s">
        <v>170</v>
      </c>
      <c r="D36" s="101"/>
      <c r="E36" s="101">
        <v>1</v>
      </c>
      <c r="F36" s="101">
        <v>1</v>
      </c>
      <c r="G36" s="101"/>
      <c r="H36" s="101"/>
      <c r="J36" s="101"/>
    </row>
    <row r="37" spans="1:10" x14ac:dyDescent="0.25">
      <c r="A37" s="129" t="s">
        <v>159</v>
      </c>
      <c r="B37" s="130" t="s">
        <v>182</v>
      </c>
      <c r="C37" s="100" t="s">
        <v>185</v>
      </c>
      <c r="D37" s="101">
        <v>1</v>
      </c>
      <c r="E37" s="101"/>
      <c r="F37" s="101">
        <v>2</v>
      </c>
      <c r="G37" s="101">
        <v>1</v>
      </c>
      <c r="H37" s="101">
        <v>2</v>
      </c>
      <c r="J37" s="101">
        <v>5</v>
      </c>
    </row>
    <row r="38" spans="1:10" x14ac:dyDescent="0.25">
      <c r="A38" s="129" t="s">
        <v>159</v>
      </c>
      <c r="B38" s="130" t="s">
        <v>182</v>
      </c>
      <c r="C38" s="100" t="s">
        <v>186</v>
      </c>
      <c r="D38" s="101">
        <v>1</v>
      </c>
      <c r="E38" s="101">
        <v>1</v>
      </c>
      <c r="F38" s="101">
        <v>1</v>
      </c>
      <c r="G38" s="101">
        <v>2</v>
      </c>
      <c r="H38" s="101">
        <v>2</v>
      </c>
      <c r="I38" s="101">
        <v>2</v>
      </c>
      <c r="J38" s="101">
        <v>2</v>
      </c>
    </row>
    <row r="39" spans="1:10" x14ac:dyDescent="0.25">
      <c r="A39" s="129" t="s">
        <v>159</v>
      </c>
      <c r="B39" s="130" t="s">
        <v>182</v>
      </c>
      <c r="C39" s="100" t="s">
        <v>187</v>
      </c>
      <c r="D39" s="101">
        <v>2</v>
      </c>
      <c r="E39" s="101">
        <v>3</v>
      </c>
      <c r="F39" s="101">
        <v>4</v>
      </c>
      <c r="G39" s="101">
        <v>6</v>
      </c>
      <c r="H39" s="101">
        <v>5</v>
      </c>
      <c r="I39" s="101">
        <v>5</v>
      </c>
      <c r="J39" s="101">
        <v>4</v>
      </c>
    </row>
    <row r="40" spans="1:10" x14ac:dyDescent="0.25">
      <c r="A40" s="129" t="s">
        <v>159</v>
      </c>
      <c r="B40" s="130" t="s">
        <v>182</v>
      </c>
      <c r="C40" s="100" t="s">
        <v>172</v>
      </c>
      <c r="D40" s="101">
        <v>98</v>
      </c>
      <c r="E40" s="101">
        <v>102</v>
      </c>
      <c r="F40" s="101">
        <v>101</v>
      </c>
      <c r="G40" s="101">
        <v>102</v>
      </c>
      <c r="H40" s="101">
        <v>104</v>
      </c>
      <c r="I40" s="101">
        <v>110</v>
      </c>
      <c r="J40" s="101">
        <v>103</v>
      </c>
    </row>
    <row r="41" spans="1:10" x14ac:dyDescent="0.25">
      <c r="A41" s="129" t="s">
        <v>159</v>
      </c>
      <c r="B41" s="130" t="s">
        <v>182</v>
      </c>
      <c r="C41" s="100" t="s">
        <v>188</v>
      </c>
      <c r="D41" s="101">
        <v>228</v>
      </c>
      <c r="E41" s="101">
        <v>219</v>
      </c>
      <c r="F41" s="101">
        <v>212</v>
      </c>
      <c r="G41" s="101">
        <v>202</v>
      </c>
      <c r="H41" s="101">
        <v>191</v>
      </c>
      <c r="I41" s="101">
        <v>181</v>
      </c>
      <c r="J41" s="101">
        <v>173</v>
      </c>
    </row>
    <row r="42" spans="1:10" x14ac:dyDescent="0.25">
      <c r="A42" s="129" t="s">
        <v>159</v>
      </c>
      <c r="B42" s="130" t="s">
        <v>182</v>
      </c>
      <c r="C42" s="100" t="s">
        <v>173</v>
      </c>
      <c r="D42" s="101">
        <v>787</v>
      </c>
      <c r="E42" s="101">
        <v>795</v>
      </c>
      <c r="F42" s="101">
        <v>801</v>
      </c>
      <c r="G42" s="101">
        <v>794</v>
      </c>
      <c r="H42" s="101">
        <v>791</v>
      </c>
      <c r="I42" s="101">
        <v>777</v>
      </c>
      <c r="J42" s="101">
        <v>765</v>
      </c>
    </row>
    <row r="43" spans="1:10" x14ac:dyDescent="0.25">
      <c r="A43" s="129" t="s">
        <v>159</v>
      </c>
      <c r="B43" s="130" t="s">
        <v>182</v>
      </c>
      <c r="C43" s="100" t="s">
        <v>189</v>
      </c>
      <c r="D43" s="101">
        <v>27</v>
      </c>
      <c r="E43" s="101">
        <v>25</v>
      </c>
      <c r="F43" s="101">
        <v>22</v>
      </c>
      <c r="G43" s="101">
        <v>24</v>
      </c>
      <c r="H43" s="101">
        <v>20</v>
      </c>
      <c r="I43" s="101">
        <v>19</v>
      </c>
      <c r="J43" s="101">
        <v>22</v>
      </c>
    </row>
    <row r="44" spans="1:10" x14ac:dyDescent="0.25">
      <c r="A44" s="129" t="s">
        <v>159</v>
      </c>
      <c r="B44" s="130" t="s">
        <v>182</v>
      </c>
      <c r="C44" s="100" t="s">
        <v>174</v>
      </c>
      <c r="D44" s="101">
        <v>97</v>
      </c>
      <c r="E44" s="101">
        <v>91</v>
      </c>
      <c r="F44" s="101">
        <v>86</v>
      </c>
      <c r="G44" s="101">
        <v>81</v>
      </c>
      <c r="H44" s="101">
        <v>88</v>
      </c>
      <c r="I44" s="101">
        <v>87</v>
      </c>
      <c r="J44" s="101">
        <v>87</v>
      </c>
    </row>
    <row r="45" spans="1:10" x14ac:dyDescent="0.25">
      <c r="A45" s="129" t="s">
        <v>159</v>
      </c>
      <c r="B45" s="130" t="s">
        <v>182</v>
      </c>
      <c r="C45" s="100" t="s">
        <v>176</v>
      </c>
      <c r="D45" s="101">
        <v>1</v>
      </c>
      <c r="E45" s="101">
        <v>1</v>
      </c>
      <c r="F45" s="101">
        <v>2</v>
      </c>
      <c r="G45" s="101">
        <v>1</v>
      </c>
      <c r="H45" s="101">
        <v>1</v>
      </c>
      <c r="I45" s="101">
        <v>1</v>
      </c>
      <c r="J45" s="101"/>
    </row>
    <row r="46" spans="1:10" x14ac:dyDescent="0.25">
      <c r="A46" s="129" t="s">
        <v>159</v>
      </c>
      <c r="B46" s="130" t="s">
        <v>182</v>
      </c>
      <c r="C46" s="100" t="s">
        <v>230</v>
      </c>
      <c r="D46" s="101"/>
      <c r="E46" s="101"/>
      <c r="F46" s="101">
        <v>1</v>
      </c>
      <c r="G46" s="101">
        <v>1</v>
      </c>
      <c r="H46" s="101">
        <v>1</v>
      </c>
      <c r="I46" s="101">
        <v>1</v>
      </c>
      <c r="J46" s="101">
        <v>1</v>
      </c>
    </row>
    <row r="47" spans="1:10" x14ac:dyDescent="0.25">
      <c r="A47" s="129" t="s">
        <v>159</v>
      </c>
      <c r="B47" s="130" t="s">
        <v>182</v>
      </c>
      <c r="C47" s="100" t="s">
        <v>177</v>
      </c>
      <c r="D47" s="101">
        <v>6</v>
      </c>
      <c r="E47" s="101">
        <v>7</v>
      </c>
      <c r="F47" s="101">
        <v>4</v>
      </c>
      <c r="G47" s="101">
        <v>2</v>
      </c>
      <c r="H47" s="101">
        <v>3</v>
      </c>
      <c r="I47" s="101">
        <v>4</v>
      </c>
      <c r="J47" s="101">
        <v>1</v>
      </c>
    </row>
    <row r="48" spans="1:10" x14ac:dyDescent="0.25">
      <c r="A48" s="129" t="s">
        <v>159</v>
      </c>
      <c r="B48" s="130" t="s">
        <v>182</v>
      </c>
      <c r="C48" s="100" t="s">
        <v>178</v>
      </c>
      <c r="D48" s="101">
        <v>1</v>
      </c>
      <c r="E48" s="101">
        <v>2</v>
      </c>
      <c r="F48" s="101"/>
      <c r="G48" s="101"/>
      <c r="H48" s="101"/>
      <c r="I48" s="101">
        <v>1</v>
      </c>
      <c r="J48" s="101"/>
    </row>
    <row r="49" spans="1:10" x14ac:dyDescent="0.25">
      <c r="A49" s="129" t="s">
        <v>159</v>
      </c>
      <c r="B49" s="130" t="s">
        <v>182</v>
      </c>
      <c r="C49" s="100" t="s">
        <v>211</v>
      </c>
      <c r="D49" s="101">
        <v>1</v>
      </c>
      <c r="E49" s="101">
        <v>1</v>
      </c>
      <c r="F49" s="101"/>
      <c r="G49" s="101"/>
      <c r="H49" s="101"/>
      <c r="J49" s="101"/>
    </row>
    <row r="50" spans="1:10" x14ac:dyDescent="0.25">
      <c r="A50" s="129" t="s">
        <v>159</v>
      </c>
      <c r="B50" s="130" t="s">
        <v>182</v>
      </c>
      <c r="C50" s="100" t="s">
        <v>179</v>
      </c>
      <c r="D50" s="101">
        <v>12</v>
      </c>
      <c r="E50" s="101">
        <v>12</v>
      </c>
      <c r="F50" s="101">
        <v>7</v>
      </c>
      <c r="G50" s="101">
        <v>5</v>
      </c>
      <c r="H50" s="101">
        <v>5</v>
      </c>
      <c r="I50" s="101">
        <v>3</v>
      </c>
      <c r="J50" s="101">
        <v>6</v>
      </c>
    </row>
    <row r="51" spans="1:10" x14ac:dyDescent="0.25">
      <c r="A51" s="129" t="s">
        <v>159</v>
      </c>
      <c r="B51" s="130" t="s">
        <v>182</v>
      </c>
      <c r="C51" s="100" t="s">
        <v>212</v>
      </c>
      <c r="D51" s="101">
        <v>1</v>
      </c>
      <c r="E51" s="101"/>
      <c r="F51" s="101"/>
      <c r="G51" s="101"/>
      <c r="H51" s="101"/>
      <c r="J51" s="101">
        <v>1</v>
      </c>
    </row>
    <row r="52" spans="1:10" x14ac:dyDescent="0.25">
      <c r="A52" s="129" t="s">
        <v>159</v>
      </c>
      <c r="B52" s="130" t="s">
        <v>182</v>
      </c>
      <c r="C52" s="100" t="s">
        <v>180</v>
      </c>
      <c r="D52" s="101">
        <v>3</v>
      </c>
      <c r="E52" s="101">
        <v>4</v>
      </c>
      <c r="F52" s="101">
        <v>3</v>
      </c>
      <c r="G52" s="101">
        <v>4</v>
      </c>
      <c r="H52" s="101">
        <v>3</v>
      </c>
      <c r="I52" s="101">
        <v>2</v>
      </c>
      <c r="J52" s="101">
        <v>5</v>
      </c>
    </row>
    <row r="53" spans="1:10" x14ac:dyDescent="0.25">
      <c r="A53" s="129" t="s">
        <v>190</v>
      </c>
      <c r="B53" s="125" t="s">
        <v>155</v>
      </c>
      <c r="C53" s="127"/>
      <c r="D53" s="105">
        <v>199</v>
      </c>
      <c r="E53" s="105">
        <v>210</v>
      </c>
      <c r="F53" s="105">
        <v>217</v>
      </c>
      <c r="G53" s="105">
        <v>226</v>
      </c>
      <c r="H53" s="105">
        <v>219</v>
      </c>
      <c r="I53" s="105">
        <v>226</v>
      </c>
      <c r="J53" s="110">
        <v>235</v>
      </c>
    </row>
    <row r="54" spans="1:10" x14ac:dyDescent="0.25">
      <c r="A54" s="129" t="s">
        <v>190</v>
      </c>
      <c r="B54" s="130" t="s">
        <v>156</v>
      </c>
      <c r="C54" s="106" t="s">
        <v>155</v>
      </c>
      <c r="D54" s="105">
        <v>199</v>
      </c>
      <c r="E54" s="105">
        <v>210</v>
      </c>
      <c r="F54" s="105">
        <v>217</v>
      </c>
      <c r="G54" s="105">
        <v>226</v>
      </c>
      <c r="H54" s="105">
        <v>219</v>
      </c>
      <c r="I54" s="105">
        <v>226</v>
      </c>
      <c r="J54" s="111">
        <v>235</v>
      </c>
    </row>
    <row r="55" spans="1:10" x14ac:dyDescent="0.25">
      <c r="A55" s="129" t="s">
        <v>190</v>
      </c>
      <c r="B55" s="130" t="s">
        <v>156</v>
      </c>
      <c r="C55" s="100" t="s">
        <v>191</v>
      </c>
      <c r="D55" s="101">
        <v>134</v>
      </c>
      <c r="E55" s="101">
        <v>137</v>
      </c>
      <c r="F55" s="101">
        <v>143</v>
      </c>
      <c r="G55" s="101">
        <v>149</v>
      </c>
      <c r="H55" s="101">
        <v>145</v>
      </c>
      <c r="I55" s="101">
        <v>151</v>
      </c>
      <c r="J55" s="101">
        <v>157</v>
      </c>
    </row>
    <row r="56" spans="1:10" x14ac:dyDescent="0.25">
      <c r="A56" s="129" t="s">
        <v>190</v>
      </c>
      <c r="B56" s="130" t="s">
        <v>156</v>
      </c>
      <c r="C56" s="100" t="s">
        <v>181</v>
      </c>
      <c r="D56" s="101">
        <v>65</v>
      </c>
      <c r="E56" s="101">
        <v>73</v>
      </c>
      <c r="F56" s="101">
        <v>74</v>
      </c>
      <c r="G56" s="101">
        <v>77</v>
      </c>
      <c r="H56" s="101">
        <v>74</v>
      </c>
      <c r="I56" s="101">
        <v>75</v>
      </c>
      <c r="J56" s="101">
        <v>78</v>
      </c>
    </row>
    <row r="57" spans="1:10" x14ac:dyDescent="0.25">
      <c r="A57" s="125" t="s">
        <v>155</v>
      </c>
      <c r="B57" s="126"/>
      <c r="C57" s="127"/>
      <c r="D57" s="105">
        <v>1631</v>
      </c>
      <c r="E57" s="105">
        <v>1628</v>
      </c>
      <c r="F57" s="105">
        <v>1611</v>
      </c>
      <c r="G57" s="105">
        <v>1598</v>
      </c>
      <c r="H57" s="105">
        <v>1582</v>
      </c>
      <c r="I57" s="109">
        <v>1568</v>
      </c>
      <c r="J57" s="110">
        <v>1553</v>
      </c>
    </row>
  </sheetData>
  <mergeCells count="12">
    <mergeCell ref="A57:C57"/>
    <mergeCell ref="A1:C1"/>
    <mergeCell ref="B3:C3"/>
    <mergeCell ref="A3:A6"/>
    <mergeCell ref="B4:B6"/>
    <mergeCell ref="B7:C7"/>
    <mergeCell ref="A7:A52"/>
    <mergeCell ref="B8:B29"/>
    <mergeCell ref="B30:B52"/>
    <mergeCell ref="A53:A56"/>
    <mergeCell ref="B53:C53"/>
    <mergeCell ref="B54:B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Budget oversigt</vt:lpstr>
      <vt:lpstr>Indtægter</vt:lpstr>
      <vt:lpstr>Lønomkostninger</vt:lpstr>
      <vt:lpstr>Møder-, kursusudgifter</vt:lpstr>
      <vt:lpstr>Adm.omk.</vt:lpstr>
      <vt:lpstr>Ejendomsudg.</vt:lpstr>
      <vt:lpstr>Finansielle poster</vt:lpstr>
      <vt:lpstr>medlemsoversigt</vt:lpstr>
      <vt:lpstr>Medlemsoversigt </vt:lpstr>
    </vt:vector>
  </TitlesOfParts>
  <Company>FOA - Fag og Arbejde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Gjerulff Tollund</dc:creator>
  <cp:lastModifiedBy>Dorte Porsborg</cp:lastModifiedBy>
  <cp:lastPrinted>2025-07-17T11:38:53Z</cp:lastPrinted>
  <dcterms:created xsi:type="dcterms:W3CDTF">2016-08-29T11:59:19Z</dcterms:created>
  <dcterms:modified xsi:type="dcterms:W3CDTF">2025-10-16T11:27:20Z</dcterms:modified>
</cp:coreProperties>
</file>